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7845" firstSheet="2" activeTab="2"/>
  </bookViews>
  <sheets>
    <sheet name="Penetration Rates - Inception" sheetId="1" state="hidden" r:id="rId1"/>
    <sheet name="Penetration Rate Data" sheetId="2" state="hidden" r:id="rId2"/>
    <sheet name="Penetration Rates - Historical" sheetId="3" r:id="rId3"/>
  </sheets>
  <definedNames>
    <definedName name="_xlnm.Print_Area" localSheetId="1">'Penetration Rate Data'!$A$1:$V$136</definedName>
    <definedName name="_xlnm.Print_Area" localSheetId="2">'Penetration Rates - Historical'!$A$1:$O$36</definedName>
    <definedName name="_xlnm.Print_Titles" localSheetId="1">'Penetration Rate Data'!$A:$A,'Penetration Rate Data'!$1:$3</definedName>
  </definedNames>
  <calcPr fullCalcOnLoad="1"/>
</workbook>
</file>

<file path=xl/sharedStrings.xml><?xml version="1.0" encoding="utf-8"?>
<sst xmlns="http://schemas.openxmlformats.org/spreadsheetml/2006/main" count="57" uniqueCount="39">
  <si>
    <t>Years</t>
  </si>
  <si>
    <t>Technology</t>
  </si>
  <si>
    <t>VCR</t>
  </si>
  <si>
    <t>Cable TV</t>
  </si>
  <si>
    <t>Household Penetration</t>
  </si>
  <si>
    <t>Telephone*</t>
  </si>
  <si>
    <t>Cellular*</t>
  </si>
  <si>
    <t>Color Television*</t>
  </si>
  <si>
    <t>B/W Television*</t>
  </si>
  <si>
    <t>CD Players**</t>
  </si>
  <si>
    <t>DBS***</t>
  </si>
  <si>
    <t xml:space="preserve">± Units </t>
  </si>
  <si>
    <t>± Households w/</t>
  </si>
  <si>
    <t>± Units</t>
  </si>
  <si>
    <t>± Users</t>
  </si>
  <si>
    <t>± (Thousand).</t>
  </si>
  <si>
    <t>± Total</t>
  </si>
  <si>
    <t># of Homes</t>
  </si>
  <si>
    <t>1st Year of Commercial Production</t>
  </si>
  <si>
    <t>No data available until 1907</t>
  </si>
  <si>
    <t>Pop</t>
  </si>
  <si>
    <t>HH</t>
  </si>
  <si>
    <t>HH Size</t>
  </si>
  <si>
    <t>Households****</t>
  </si>
  <si>
    <t>Electricity</t>
  </si>
  <si>
    <t>Census</t>
  </si>
  <si>
    <t>Homes w/ Electricity****</t>
  </si>
  <si>
    <t>for all other data, STATISTICAL ABSTRACTS OF THE UNITED STATES, by US Dep't of Commerce, Bureau of the Census (1972, 1974, 1976, 1978, 1979,</t>
  </si>
  <si>
    <t>Sources of data:  for "households" (1876-1900) and "homes with electricity" (1908-11, 1913-16, 1918-20), staff estimates based on Census Bureau information;  .</t>
  </si>
  <si>
    <t xml:space="preserve">1982-83, 1987, 1989, 1990, 1992, 1995, 1997, 1998) and HISTORICAL ABSTRACT OF THE UNITED STATES:  FROM COLONIAL TIMES TO 1970, </t>
  </si>
  <si>
    <t>by US Dep't of Commerce, Bureau of the Census (1975).</t>
  </si>
  <si>
    <t xml:space="preserve">for CD players, Consumer Electronics Manufacturers Association data (June 1999), for Direct </t>
  </si>
  <si>
    <t xml:space="preserve">Broadcast Satellite, THE SATELLITE REPORT 1999, by Global Satellite Research, C.E. Unterberg, Twobin (1999); </t>
  </si>
  <si>
    <t>Sources of data:  for "households" (1876-1900) and "homes with electricity" (1908-11, 1913-16, 1918-20), staff estimates based on Census Bureau information;</t>
  </si>
  <si>
    <t xml:space="preserve"> for CD players, Consumer Electronics Manufacturers Association data (June 1999), for Direct Broadcast Satellite, THE SATELLITE REPORT 1999, </t>
  </si>
  <si>
    <t xml:space="preserve">by Global Satellite Research, C.E. Unterberg, Twobin (1999); for all other data, STATISTICAL ABSTRACTS OF THE UNITED STATES, by US Dep't of Commerce, </t>
  </si>
  <si>
    <t xml:space="preserve">Bureau of the Census (1972, 1974, 1976, 1978, 1979, 1982-83, 1987, 1989, 1990, 1992, 1995, 1997, 1998) and HISTORICAL ABSTRACT OF THE UNITED  </t>
  </si>
  <si>
    <t>STATES: FROM COLONIAL TIMES TO 1970, by US Dep't of Commerce, Bureau of the Census (1975).</t>
  </si>
  <si>
    <t>Radios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</si>
</sst>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yyyy"/>
    <numFmt numFmtId="169" formatCode="0.000%"/>
  </numFmts>
  <fonts count="1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  <font>
      <sz val="16.25"/>
      <name val="Arial"/>
      <family val="2"/>
    </font>
    <font>
      <sz val="15.25"/>
      <name val="Arial"/>
      <family val="2"/>
    </font>
    <font>
      <sz val="12"/>
      <name val="Arial"/>
      <family val="2"/>
    </font>
    <font>
      <sz val="10.25"/>
      <name val="Arial"/>
      <family val="2"/>
    </font>
    <font>
      <b/>
      <sz val="16.25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medium"/>
      <right style="dashDotDot"/>
      <top style="medium"/>
      <bottom style="dashDotDot"/>
    </border>
    <border>
      <left style="dashDotDot"/>
      <right style="dashDotDot"/>
      <top style="medium"/>
      <bottom style="dashDotDot"/>
    </border>
    <border>
      <left style="dashDotDot"/>
      <right style="medium"/>
      <top style="medium"/>
      <bottom style="dashDotDot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medium"/>
      <top style="dashDotDot"/>
      <bottom style="dashDotDot"/>
    </border>
    <border>
      <left style="medium"/>
      <right style="dashDotDot"/>
      <top style="dashDotDot"/>
      <bottom style="medium"/>
    </border>
    <border>
      <left style="dashDotDot"/>
      <right style="dashDotDot"/>
      <top style="dashDotDot"/>
      <bottom style="medium"/>
    </border>
    <border>
      <left style="dashDotDot"/>
      <right style="medium"/>
      <top style="dashDotDot"/>
      <bottom style="medium"/>
    </border>
    <border>
      <left style="medium"/>
      <right style="dashDotDot"/>
      <top>
        <color indexed="63"/>
      </top>
      <bottom style="dashDotDot"/>
    </border>
    <border>
      <left style="dashDotDot"/>
      <right style="dashDotDot"/>
      <top>
        <color indexed="63"/>
      </top>
      <bottom style="dashDotDot"/>
    </border>
    <border>
      <left>
        <color indexed="63"/>
      </left>
      <right style="medium"/>
      <top style="dashDotDot"/>
      <bottom style="medium"/>
    </border>
    <border>
      <left style="dashDotDot"/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 style="dashDotDot"/>
    </border>
    <border>
      <left style="dashDotDot"/>
      <right>
        <color indexed="63"/>
      </right>
      <top style="dashDotDot"/>
      <bottom style="medium"/>
    </border>
    <border>
      <left style="dashDotDot"/>
      <right style="medium"/>
      <top>
        <color indexed="63"/>
      </top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>
        <color indexed="63"/>
      </right>
      <top style="dashDotDot"/>
      <bottom style="medium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>
      <alignment/>
      <protection hidden="1"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0" fontId="2" fillId="0" borderId="9" xfId="0" applyFont="1" applyBorder="1" applyAlignment="1" applyProtection="1">
      <alignment/>
      <protection hidden="1"/>
    </xf>
    <xf numFmtId="0" fontId="4" fillId="3" borderId="6" xfId="0" applyFont="1" applyFill="1" applyBorder="1" applyAlignment="1" applyProtection="1">
      <alignment/>
      <protection hidden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" borderId="11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justify" wrapText="1"/>
    </xf>
    <xf numFmtId="0" fontId="4" fillId="0" borderId="12" xfId="0" applyFont="1" applyBorder="1" applyAlignment="1" applyProtection="1">
      <alignment/>
      <protection hidden="1"/>
    </xf>
    <xf numFmtId="0" fontId="4" fillId="0" borderId="9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5" xfId="0" applyNumberFormat="1" applyFont="1" applyBorder="1" applyAlignment="1">
      <alignment/>
    </xf>
    <xf numFmtId="0" fontId="2" fillId="4" borderId="14" xfId="0" applyFont="1" applyFill="1" applyBorder="1" applyAlignment="1">
      <alignment/>
    </xf>
    <xf numFmtId="10" fontId="2" fillId="4" borderId="14" xfId="0" applyNumberFormat="1" applyFont="1" applyFill="1" applyBorder="1" applyAlignment="1">
      <alignment/>
    </xf>
    <xf numFmtId="10" fontId="2" fillId="2" borderId="5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" fontId="2" fillId="0" borderId="16" xfId="0" applyNumberFormat="1" applyFont="1" applyBorder="1" applyAlignment="1" applyProtection="1">
      <alignment/>
      <protection hidden="1"/>
    </xf>
    <xf numFmtId="0" fontId="2" fillId="5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justify" wrapText="1"/>
    </xf>
    <xf numFmtId="0" fontId="2" fillId="2" borderId="13" xfId="0" applyNumberFormat="1" applyFont="1" applyFill="1" applyBorder="1" applyAlignment="1">
      <alignment/>
    </xf>
    <xf numFmtId="0" fontId="2" fillId="2" borderId="14" xfId="0" applyNumberFormat="1" applyFont="1" applyFill="1" applyBorder="1" applyAlignment="1">
      <alignment/>
    </xf>
    <xf numFmtId="0" fontId="2" fillId="5" borderId="17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Penetration Rates - From Year of Introduction of Technology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Telephone (1876)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Data'!$C$4:$C$19</c:f>
              <c:numCache>
                <c:ptCount val="16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</c:numCache>
            </c:numRef>
          </c:val>
          <c:smooth val="0"/>
        </c:ser>
        <c:ser>
          <c:idx val="1"/>
          <c:order val="1"/>
          <c:tx>
            <c:v>Electricity (1882)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Data'!$E$35:$E$50</c:f>
              <c:numCache>
                <c:ptCount val="16"/>
                <c:pt idx="0">
                  <c:v>0.08</c:v>
                </c:pt>
                <c:pt idx="1">
                  <c:v>0.0958</c:v>
                </c:pt>
                <c:pt idx="2">
                  <c:v>0.1116</c:v>
                </c:pt>
                <c:pt idx="3">
                  <c:v>0.1274</c:v>
                </c:pt>
                <c:pt idx="4">
                  <c:v>0.14320000000000002</c:v>
                </c:pt>
                <c:pt idx="5">
                  <c:v>0.159</c:v>
                </c:pt>
                <c:pt idx="6">
                  <c:v>0.1758</c:v>
                </c:pt>
                <c:pt idx="7">
                  <c:v>0.19260000000000002</c:v>
                </c:pt>
                <c:pt idx="8">
                  <c:v>0.20940000000000003</c:v>
                </c:pt>
                <c:pt idx="9">
                  <c:v>0.22620000000000004</c:v>
                </c:pt>
                <c:pt idx="10">
                  <c:v>0.243</c:v>
                </c:pt>
                <c:pt idx="11">
                  <c:v>0.2776666666666667</c:v>
                </c:pt>
                <c:pt idx="12">
                  <c:v>0.31233333333333335</c:v>
                </c:pt>
                <c:pt idx="13">
                  <c:v>0.347</c:v>
                </c:pt>
                <c:pt idx="14">
                  <c:v>0.378</c:v>
                </c:pt>
                <c:pt idx="15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v>B/W Television (1946)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Data'!$I$74:$I$81</c:f>
              <c:numCache>
                <c:ptCount val="8"/>
                <c:pt idx="0">
                  <c:v>0.00020849622100599426</c:v>
                </c:pt>
                <c:pt idx="1">
                  <c:v>0.0003579921753138824</c:v>
                </c:pt>
                <c:pt idx="2">
                  <c:v>0.004243560643442218</c:v>
                </c:pt>
                <c:pt idx="3">
                  <c:v>0.022284386705229718</c:v>
                </c:pt>
                <c:pt idx="4">
                  <c:v>0.11571730928499126</c:v>
                </c:pt>
                <c:pt idx="5">
                  <c:v>0.23157705771474732</c:v>
                </c:pt>
                <c:pt idx="6">
                  <c:v>0.336530001759634</c:v>
                </c:pt>
                <c:pt idx="7">
                  <c:v>0.43563679849662595</c:v>
                </c:pt>
              </c:numCache>
            </c:numRef>
          </c:val>
          <c:smooth val="0"/>
        </c:ser>
        <c:ser>
          <c:idx val="3"/>
          <c:order val="3"/>
          <c:tx>
            <c:v>Color TV (1954)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Data'!$K$82:$K$97</c:f>
              <c:numCache>
                <c:ptCount val="16"/>
                <c:pt idx="0">
                  <c:v>0.00010662572238926919</c:v>
                </c:pt>
                <c:pt idx="1">
                  <c:v>0.0004185151083954131</c:v>
                </c:pt>
                <c:pt idx="2">
                  <c:v>0.001</c:v>
                </c:pt>
                <c:pt idx="3">
                  <c:v>0.002</c:v>
                </c:pt>
                <c:pt idx="4">
                  <c:v>0.004</c:v>
                </c:pt>
                <c:pt idx="5">
                  <c:v>0.006</c:v>
                </c:pt>
                <c:pt idx="6">
                  <c:v>0.007</c:v>
                </c:pt>
                <c:pt idx="7">
                  <c:v>0.009</c:v>
                </c:pt>
                <c:pt idx="8">
                  <c:v>0.012</c:v>
                </c:pt>
                <c:pt idx="9">
                  <c:v>0.019</c:v>
                </c:pt>
                <c:pt idx="10">
                  <c:v>0.031</c:v>
                </c:pt>
                <c:pt idx="11">
                  <c:v>0.049</c:v>
                </c:pt>
                <c:pt idx="12">
                  <c:v>0.097</c:v>
                </c:pt>
                <c:pt idx="13">
                  <c:v>0.163</c:v>
                </c:pt>
                <c:pt idx="14">
                  <c:v>0.242</c:v>
                </c:pt>
                <c:pt idx="15">
                  <c:v>0.32</c:v>
                </c:pt>
              </c:numCache>
            </c:numRef>
          </c:val>
          <c:smooth val="0"/>
        </c:ser>
        <c:ser>
          <c:idx val="4"/>
          <c:order val="4"/>
          <c:tx>
            <c:v>Cable TV (1952)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val>
            <c:numRef>
              <c:f>'Penetration Rate Data'!$M$80:$M$95</c:f>
              <c:numCache>
                <c:ptCount val="16"/>
                <c:pt idx="0">
                  <c:v>0.0003079359493225409</c:v>
                </c:pt>
                <c:pt idx="1">
                  <c:v>0.0006406423507303323</c:v>
                </c:pt>
                <c:pt idx="2">
                  <c:v>0.0013861343910604995</c:v>
                </c:pt>
                <c:pt idx="3">
                  <c:v>0.003138863312965598</c:v>
                </c:pt>
                <c:pt idx="4">
                  <c:v>0.006149431177616071</c:v>
                </c:pt>
                <c:pt idx="5">
                  <c:v>0.0070645701713662875</c:v>
                </c:pt>
                <c:pt idx="6">
                  <c:v>0.008928217134240704</c:v>
                </c:pt>
                <c:pt idx="7">
                  <c:v>0.010720829597286655</c:v>
                </c:pt>
                <c:pt idx="8">
                  <c:v>0.012355065576886523</c:v>
                </c:pt>
                <c:pt idx="9">
                  <c:v>0.013604548610459552</c:v>
                </c:pt>
                <c:pt idx="10">
                  <c:v>0.015552953231354754</c:v>
                </c:pt>
                <c:pt idx="11">
                  <c:v>0.01721357516896483</c:v>
                </c:pt>
                <c:pt idx="12">
                  <c:v>0.01972870754236672</c:v>
                </c:pt>
                <c:pt idx="13">
                  <c:v>0.022270353356273254</c:v>
                </c:pt>
                <c:pt idx="14">
                  <c:v>0.027112166907663705</c:v>
                </c:pt>
                <c:pt idx="15">
                  <c:v>0.035686974254397145</c:v>
                </c:pt>
              </c:numCache>
            </c:numRef>
          </c:val>
          <c:smooth val="0"/>
        </c:ser>
        <c:ser>
          <c:idx val="5"/>
          <c:order val="5"/>
          <c:tx>
            <c:v>VCR (1979)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Data'!$O$107:$O$122</c:f>
              <c:numCache>
                <c:ptCount val="16"/>
                <c:pt idx="0">
                  <c:v>0.0001</c:v>
                </c:pt>
                <c:pt idx="1">
                  <c:v>0.011</c:v>
                </c:pt>
                <c:pt idx="2">
                  <c:v>0.018</c:v>
                </c:pt>
                <c:pt idx="3">
                  <c:v>0.031</c:v>
                </c:pt>
                <c:pt idx="4">
                  <c:v>0.055</c:v>
                </c:pt>
                <c:pt idx="5">
                  <c:v>0.10537777933893007</c:v>
                </c:pt>
                <c:pt idx="6">
                  <c:v>0.20739955524317596</c:v>
                </c:pt>
                <c:pt idx="7">
                  <c:v>0.3504488005607181</c:v>
                </c:pt>
                <c:pt idx="8">
                  <c:v>0.48055968439522123</c:v>
                </c:pt>
                <c:pt idx="9">
                  <c:v>0.58</c:v>
                </c:pt>
                <c:pt idx="10">
                  <c:v>0.646</c:v>
                </c:pt>
                <c:pt idx="11">
                  <c:v>0.686</c:v>
                </c:pt>
                <c:pt idx="12">
                  <c:v>0.7104080074645857</c:v>
                </c:pt>
                <c:pt idx="13">
                  <c:v>0.75</c:v>
                </c:pt>
                <c:pt idx="14">
                  <c:v>0.771</c:v>
                </c:pt>
                <c:pt idx="15">
                  <c:v>0.79</c:v>
                </c:pt>
              </c:numCache>
            </c:numRef>
          </c:val>
          <c:smooth val="0"/>
        </c:ser>
        <c:ser>
          <c:idx val="6"/>
          <c:order val="6"/>
          <c:tx>
            <c:v>Cellular (1984)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Data'!$Q$112:$Q$125</c:f>
              <c:numCache>
                <c:ptCount val="14"/>
                <c:pt idx="0">
                  <c:v>0.0010771950776868407</c:v>
                </c:pt>
                <c:pt idx="1">
                  <c:v>0.003917547154593324</c:v>
                </c:pt>
                <c:pt idx="2">
                  <c:v>0.007709873612335797</c:v>
                </c:pt>
                <c:pt idx="3">
                  <c:v>0.013757417941639937</c:v>
                </c:pt>
                <c:pt idx="4">
                  <c:v>0.022721033153600335</c:v>
                </c:pt>
                <c:pt idx="5">
                  <c:v>0.037800280081870086</c:v>
                </c:pt>
                <c:pt idx="6">
                  <c:v>0.056595284261947355</c:v>
                </c:pt>
                <c:pt idx="7">
                  <c:v>0.08012766137925184</c:v>
                </c:pt>
                <c:pt idx="8">
                  <c:v>0.1165638338334108</c:v>
                </c:pt>
                <c:pt idx="9">
                  <c:v>0.1678831351328677</c:v>
                </c:pt>
                <c:pt idx="10">
                  <c:v>0.25142726174105096</c:v>
                </c:pt>
                <c:pt idx="11">
                  <c:v>0.3469287166533177</c:v>
                </c:pt>
                <c:pt idx="12">
                  <c:v>0.44600054682990553</c:v>
                </c:pt>
                <c:pt idx="13">
                  <c:v>0.5475459819042151</c:v>
                </c:pt>
              </c:numCache>
            </c:numRef>
          </c:val>
          <c:smooth val="0"/>
        </c:ser>
        <c:ser>
          <c:idx val="7"/>
          <c:order val="7"/>
          <c:tx>
            <c:v>CD Players (1983)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Data'!$S$111:$S$126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0.04</c:v>
                </c:pt>
                <c:pt idx="4">
                  <c:v>0.08</c:v>
                </c:pt>
                <c:pt idx="5">
                  <c:v>0.12</c:v>
                </c:pt>
                <c:pt idx="6">
                  <c:v>0.18</c:v>
                </c:pt>
                <c:pt idx="7">
                  <c:v>0.24</c:v>
                </c:pt>
                <c:pt idx="8">
                  <c:v>0.3</c:v>
                </c:pt>
                <c:pt idx="9">
                  <c:v>0.39</c:v>
                </c:pt>
                <c:pt idx="10">
                  <c:v>0.48</c:v>
                </c:pt>
                <c:pt idx="11">
                  <c:v>0.56</c:v>
                </c:pt>
                <c:pt idx="12">
                  <c:v>0.65</c:v>
                </c:pt>
                <c:pt idx="13">
                  <c:v>0.67</c:v>
                </c:pt>
                <c:pt idx="14">
                  <c:v>0.68</c:v>
                </c:pt>
                <c:pt idx="15">
                  <c:v>0.71</c:v>
                </c:pt>
              </c:numCache>
            </c:numRef>
          </c:val>
          <c:smooth val="0"/>
        </c:ser>
        <c:ser>
          <c:idx val="8"/>
          <c:order val="8"/>
          <c:tx>
            <c:v>DBS (1994)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Data'!$U$122:$U$127</c:f>
              <c:numCache>
                <c:ptCount val="6"/>
                <c:pt idx="0">
                  <c:v>0.028854283868816936</c:v>
                </c:pt>
                <c:pt idx="1">
                  <c:v>0.04723888443924178</c:v>
                </c:pt>
                <c:pt idx="2">
                  <c:v>0.06576900487083676</c:v>
                </c:pt>
                <c:pt idx="3">
                  <c:v>0.08316332732780297</c:v>
                </c:pt>
                <c:pt idx="4">
                  <c:v>0.10197511047070125</c:v>
                </c:pt>
                <c:pt idx="5">
                  <c:v>0.10462458015267176</c:v>
                </c:pt>
              </c:numCache>
            </c:numRef>
          </c:val>
          <c:smooth val="0"/>
        </c:ser>
        <c:ser>
          <c:idx val="9"/>
          <c:order val="9"/>
          <c:tx>
            <c:v>Radio Sets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Data'!$G$50:$G$65</c:f>
              <c:numCache>
                <c:ptCount val="16"/>
                <c:pt idx="0">
                  <c:v>0.0023358118892825163</c:v>
                </c:pt>
                <c:pt idx="1">
                  <c:v>0.015210282150733896</c:v>
                </c:pt>
                <c:pt idx="2">
                  <c:v>0.046397683827623326</c:v>
                </c:pt>
                <c:pt idx="3">
                  <c:v>0.09985475671750181</c:v>
                </c:pt>
                <c:pt idx="4">
                  <c:v>0.16013664994128324</c:v>
                </c:pt>
                <c:pt idx="5">
                  <c:v>0.23575020955574183</c:v>
                </c:pt>
                <c:pt idx="6">
                  <c:v>0.2746875429199286</c:v>
                </c:pt>
                <c:pt idx="7">
                  <c:v>0.3464944898925022</c:v>
                </c:pt>
                <c:pt idx="8">
                  <c:v>0.4583791712504584</c:v>
                </c:pt>
                <c:pt idx="9">
                  <c:v>0.5516649048625792</c:v>
                </c:pt>
                <c:pt idx="10">
                  <c:v>0.6061302933736326</c:v>
                </c:pt>
                <c:pt idx="11">
                  <c:v>0.6249594182195961</c:v>
                </c:pt>
                <c:pt idx="12">
                  <c:v>0.6516322749632658</c:v>
                </c:pt>
                <c:pt idx="13">
                  <c:v>0.6727706007776245</c:v>
                </c:pt>
                <c:pt idx="14">
                  <c:v>0.7046589018302829</c:v>
                </c:pt>
                <c:pt idx="15">
                  <c:v>0.7404497098646035</c:v>
                </c:pt>
              </c:numCache>
            </c:numRef>
          </c:val>
          <c:smooth val="0"/>
        </c:ser>
        <c:axId val="27287589"/>
        <c:axId val="44261710"/>
      </c:lineChart>
      <c:catAx>
        <c:axId val="27287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# of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Penetration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Appendix B
Penetration Rates of Consumer Technologies (1876 - Present)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25"/>
          <c:w val="0.87"/>
          <c:h val="0.826"/>
        </c:manualLayout>
      </c:layout>
      <c:lineChart>
        <c:grouping val="standard"/>
        <c:varyColors val="0"/>
        <c:ser>
          <c:idx val="0"/>
          <c:order val="0"/>
          <c:tx>
            <c:v>Telephone (1)</c:v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63"/>
            <c:spPr>
              <a:ln w="38100">
                <a:solidFill>
                  <a:srgbClr val="808080"/>
                </a:solidFill>
                <a:prstDash val="dash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'Penetration Rate Data'!$A$4:$A$127</c:f>
              <c:numCache>
                <c:ptCount val="124"/>
                <c:pt idx="0">
                  <c:v>1876</c:v>
                </c:pt>
                <c:pt idx="1">
                  <c:v>1877</c:v>
                </c:pt>
                <c:pt idx="2">
                  <c:v>1878</c:v>
                </c:pt>
                <c:pt idx="3">
                  <c:v>1879</c:v>
                </c:pt>
                <c:pt idx="4">
                  <c:v>1880</c:v>
                </c:pt>
                <c:pt idx="5">
                  <c:v>1881</c:v>
                </c:pt>
                <c:pt idx="6">
                  <c:v>1882</c:v>
                </c:pt>
                <c:pt idx="7">
                  <c:v>1883</c:v>
                </c:pt>
                <c:pt idx="8">
                  <c:v>1884</c:v>
                </c:pt>
                <c:pt idx="9">
                  <c:v>1885</c:v>
                </c:pt>
                <c:pt idx="10">
                  <c:v>1886</c:v>
                </c:pt>
                <c:pt idx="11">
                  <c:v>1887</c:v>
                </c:pt>
                <c:pt idx="12">
                  <c:v>1888</c:v>
                </c:pt>
                <c:pt idx="13">
                  <c:v>1889</c:v>
                </c:pt>
                <c:pt idx="14">
                  <c:v>1890</c:v>
                </c:pt>
                <c:pt idx="15">
                  <c:v>1891</c:v>
                </c:pt>
                <c:pt idx="16">
                  <c:v>1892</c:v>
                </c:pt>
                <c:pt idx="17">
                  <c:v>1893</c:v>
                </c:pt>
                <c:pt idx="18">
                  <c:v>1894</c:v>
                </c:pt>
                <c:pt idx="19">
                  <c:v>1895</c:v>
                </c:pt>
                <c:pt idx="20">
                  <c:v>1896</c:v>
                </c:pt>
                <c:pt idx="21">
                  <c:v>1897</c:v>
                </c:pt>
                <c:pt idx="22">
                  <c:v>1898</c:v>
                </c:pt>
                <c:pt idx="23">
                  <c:v>1899</c:v>
                </c:pt>
                <c:pt idx="24">
                  <c:v>1900</c:v>
                </c:pt>
                <c:pt idx="25">
                  <c:v>1901</c:v>
                </c:pt>
                <c:pt idx="26">
                  <c:v>1902</c:v>
                </c:pt>
                <c:pt idx="27">
                  <c:v>1903</c:v>
                </c:pt>
                <c:pt idx="28">
                  <c:v>1904</c:v>
                </c:pt>
                <c:pt idx="29">
                  <c:v>1905</c:v>
                </c:pt>
                <c:pt idx="30">
                  <c:v>1906</c:v>
                </c:pt>
                <c:pt idx="31">
                  <c:v>1907</c:v>
                </c:pt>
                <c:pt idx="32">
                  <c:v>1908</c:v>
                </c:pt>
                <c:pt idx="33">
                  <c:v>1909</c:v>
                </c:pt>
                <c:pt idx="34">
                  <c:v>1910</c:v>
                </c:pt>
                <c:pt idx="35">
                  <c:v>1911</c:v>
                </c:pt>
                <c:pt idx="36">
                  <c:v>1912</c:v>
                </c:pt>
                <c:pt idx="37">
                  <c:v>1913</c:v>
                </c:pt>
                <c:pt idx="38">
                  <c:v>1914</c:v>
                </c:pt>
                <c:pt idx="39">
                  <c:v>1915</c:v>
                </c:pt>
                <c:pt idx="40">
                  <c:v>1916</c:v>
                </c:pt>
                <c:pt idx="41">
                  <c:v>1917</c:v>
                </c:pt>
                <c:pt idx="42">
                  <c:v>1918</c:v>
                </c:pt>
                <c:pt idx="43">
                  <c:v>1919</c:v>
                </c:pt>
                <c:pt idx="44">
                  <c:v>1920</c:v>
                </c:pt>
                <c:pt idx="45">
                  <c:v>1921</c:v>
                </c:pt>
                <c:pt idx="46">
                  <c:v>1922</c:v>
                </c:pt>
                <c:pt idx="47">
                  <c:v>1923</c:v>
                </c:pt>
                <c:pt idx="48">
                  <c:v>1924</c:v>
                </c:pt>
                <c:pt idx="49">
                  <c:v>1925</c:v>
                </c:pt>
                <c:pt idx="50">
                  <c:v>1926</c:v>
                </c:pt>
                <c:pt idx="51">
                  <c:v>1927</c:v>
                </c:pt>
                <c:pt idx="52">
                  <c:v>1928</c:v>
                </c:pt>
                <c:pt idx="53">
                  <c:v>1929</c:v>
                </c:pt>
                <c:pt idx="54">
                  <c:v>1930</c:v>
                </c:pt>
                <c:pt idx="55">
                  <c:v>1931</c:v>
                </c:pt>
                <c:pt idx="56">
                  <c:v>1932</c:v>
                </c:pt>
                <c:pt idx="57">
                  <c:v>1933</c:v>
                </c:pt>
                <c:pt idx="58">
                  <c:v>1934</c:v>
                </c:pt>
                <c:pt idx="59">
                  <c:v>1935</c:v>
                </c:pt>
                <c:pt idx="60">
                  <c:v>1936</c:v>
                </c:pt>
                <c:pt idx="61">
                  <c:v>1937</c:v>
                </c:pt>
                <c:pt idx="62">
                  <c:v>1938</c:v>
                </c:pt>
                <c:pt idx="63">
                  <c:v>1939</c:v>
                </c:pt>
                <c:pt idx="64">
                  <c:v>1940</c:v>
                </c:pt>
                <c:pt idx="65">
                  <c:v>1941</c:v>
                </c:pt>
                <c:pt idx="66">
                  <c:v>1942</c:v>
                </c:pt>
                <c:pt idx="67">
                  <c:v>1943</c:v>
                </c:pt>
                <c:pt idx="68">
                  <c:v>1944</c:v>
                </c:pt>
                <c:pt idx="69">
                  <c:v>1945</c:v>
                </c:pt>
                <c:pt idx="70">
                  <c:v>1946</c:v>
                </c:pt>
                <c:pt idx="71">
                  <c:v>1947</c:v>
                </c:pt>
                <c:pt idx="72">
                  <c:v>1948</c:v>
                </c:pt>
                <c:pt idx="73">
                  <c:v>1949</c:v>
                </c:pt>
                <c:pt idx="74">
                  <c:v>1950</c:v>
                </c:pt>
                <c:pt idx="75">
                  <c:v>1951</c:v>
                </c:pt>
                <c:pt idx="76">
                  <c:v>1952</c:v>
                </c:pt>
                <c:pt idx="77">
                  <c:v>1953</c:v>
                </c:pt>
                <c:pt idx="78">
                  <c:v>1954</c:v>
                </c:pt>
                <c:pt idx="79">
                  <c:v>1955</c:v>
                </c:pt>
                <c:pt idx="80">
                  <c:v>1956</c:v>
                </c:pt>
                <c:pt idx="81">
                  <c:v>1957</c:v>
                </c:pt>
                <c:pt idx="82">
                  <c:v>1958</c:v>
                </c:pt>
                <c:pt idx="83">
                  <c:v>1959</c:v>
                </c:pt>
                <c:pt idx="84">
                  <c:v>1960</c:v>
                </c:pt>
                <c:pt idx="85">
                  <c:v>1961</c:v>
                </c:pt>
                <c:pt idx="86">
                  <c:v>1962</c:v>
                </c:pt>
                <c:pt idx="87">
                  <c:v>1963</c:v>
                </c:pt>
                <c:pt idx="88">
                  <c:v>1964</c:v>
                </c:pt>
                <c:pt idx="89">
                  <c:v>1965</c:v>
                </c:pt>
                <c:pt idx="90">
                  <c:v>1966</c:v>
                </c:pt>
                <c:pt idx="91">
                  <c:v>1967</c:v>
                </c:pt>
                <c:pt idx="92">
                  <c:v>1968</c:v>
                </c:pt>
                <c:pt idx="93">
                  <c:v>1969</c:v>
                </c:pt>
                <c:pt idx="94">
                  <c:v>1970</c:v>
                </c:pt>
                <c:pt idx="95">
                  <c:v>1971</c:v>
                </c:pt>
                <c:pt idx="96">
                  <c:v>1972</c:v>
                </c:pt>
                <c:pt idx="97">
                  <c:v>1973</c:v>
                </c:pt>
                <c:pt idx="98">
                  <c:v>1974</c:v>
                </c:pt>
                <c:pt idx="99">
                  <c:v>1975</c:v>
                </c:pt>
                <c:pt idx="100">
                  <c:v>1976</c:v>
                </c:pt>
                <c:pt idx="101">
                  <c:v>1977</c:v>
                </c:pt>
                <c:pt idx="102">
                  <c:v>1978</c:v>
                </c:pt>
                <c:pt idx="103">
                  <c:v>1979</c:v>
                </c:pt>
                <c:pt idx="104">
                  <c:v>1980</c:v>
                </c:pt>
                <c:pt idx="105">
                  <c:v>1981</c:v>
                </c:pt>
                <c:pt idx="106">
                  <c:v>1982</c:v>
                </c:pt>
                <c:pt idx="107">
                  <c:v>1983</c:v>
                </c:pt>
                <c:pt idx="108">
                  <c:v>1984</c:v>
                </c:pt>
                <c:pt idx="109">
                  <c:v>1985</c:v>
                </c:pt>
                <c:pt idx="110">
                  <c:v>1986</c:v>
                </c:pt>
                <c:pt idx="111">
                  <c:v>1987</c:v>
                </c:pt>
                <c:pt idx="112">
                  <c:v>1988</c:v>
                </c:pt>
                <c:pt idx="113">
                  <c:v>1989</c:v>
                </c:pt>
                <c:pt idx="114">
                  <c:v>1990</c:v>
                </c:pt>
                <c:pt idx="115">
                  <c:v>1991</c:v>
                </c:pt>
                <c:pt idx="116">
                  <c:v>1992</c:v>
                </c:pt>
                <c:pt idx="117">
                  <c:v>1993</c:v>
                </c:pt>
                <c:pt idx="118">
                  <c:v>1994</c:v>
                </c:pt>
                <c:pt idx="119">
                  <c:v>1995</c:v>
                </c:pt>
                <c:pt idx="120">
                  <c:v>1996</c:v>
                </c:pt>
                <c:pt idx="121">
                  <c:v>1997</c:v>
                </c:pt>
                <c:pt idx="122">
                  <c:v>1998</c:v>
                </c:pt>
                <c:pt idx="123">
                  <c:v>1999</c:v>
                </c:pt>
              </c:numCache>
            </c:numRef>
          </c:cat>
          <c:val>
            <c:numRef>
              <c:f>'Penetration Rate Data'!$C$4:$C$127</c:f>
              <c:numCache>
                <c:ptCount val="124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  <c:pt idx="16">
                  <c:v>0.01322001084520943</c:v>
                </c:pt>
                <c:pt idx="17">
                  <c:v>0.013162986042860963</c:v>
                </c:pt>
                <c:pt idx="18">
                  <c:v>0.013783434633108164</c:v>
                </c:pt>
                <c:pt idx="19">
                  <c:v>0.016076444630660415</c:v>
                </c:pt>
                <c:pt idx="20">
                  <c:v>0.018682876997622166</c:v>
                </c:pt>
                <c:pt idx="21">
                  <c:v>0.0233009781740241</c:v>
                </c:pt>
                <c:pt idx="22">
                  <c:v>0.030154657035018875</c:v>
                </c:pt>
                <c:pt idx="23">
                  <c:v>0.043566297536417296</c:v>
                </c:pt>
                <c:pt idx="24">
                  <c:v>0.057658829414707354</c:v>
                </c:pt>
                <c:pt idx="25">
                  <c:v>0.07492688895686754</c:v>
                </c:pt>
                <c:pt idx="26">
                  <c:v>0.09645130413974637</c:v>
                </c:pt>
                <c:pt idx="27">
                  <c:v>0.11165068973579613</c:v>
                </c:pt>
                <c:pt idx="28">
                  <c:v>0.13013184178985218</c:v>
                </c:pt>
                <c:pt idx="29">
                  <c:v>0.15643904342494008</c:v>
                </c:pt>
                <c:pt idx="30">
                  <c:v>0.18236598890942698</c:v>
                </c:pt>
                <c:pt idx="31">
                  <c:v>0.2205863330329216</c:v>
                </c:pt>
                <c:pt idx="32">
                  <c:v>0.22852285684668808</c:v>
                </c:pt>
                <c:pt idx="33">
                  <c:v>0.2410702341137124</c:v>
                </c:pt>
                <c:pt idx="34">
                  <c:v>0.25723628796511916</c:v>
                </c:pt>
                <c:pt idx="35">
                  <c:v>0.2753307468477207</c:v>
                </c:pt>
                <c:pt idx="36">
                  <c:v>0.28167971530249114</c:v>
                </c:pt>
                <c:pt idx="37">
                  <c:v>0.3003443487920023</c:v>
                </c:pt>
                <c:pt idx="38">
                  <c:v>0.3089678878335595</c:v>
                </c:pt>
                <c:pt idx="39">
                  <c:v>0.31804453135416205</c:v>
                </c:pt>
                <c:pt idx="40">
                  <c:v>0.33341533629939807</c:v>
                </c:pt>
                <c:pt idx="41">
                  <c:v>0.3416181451785791</c:v>
                </c:pt>
                <c:pt idx="42">
                  <c:v>0.34920872486075094</c:v>
                </c:pt>
                <c:pt idx="43">
                  <c:v>0.3608645750429355</c:v>
                </c:pt>
                <c:pt idx="44">
                  <c:v>0.35</c:v>
                </c:pt>
                <c:pt idx="45">
                  <c:v>0.353</c:v>
                </c:pt>
                <c:pt idx="46">
                  <c:v>0.356</c:v>
                </c:pt>
                <c:pt idx="47">
                  <c:v>0.373</c:v>
                </c:pt>
                <c:pt idx="48">
                  <c:v>0.378</c:v>
                </c:pt>
                <c:pt idx="49">
                  <c:v>0.387</c:v>
                </c:pt>
                <c:pt idx="50">
                  <c:v>0.392</c:v>
                </c:pt>
                <c:pt idx="51">
                  <c:v>0.397</c:v>
                </c:pt>
                <c:pt idx="52">
                  <c:v>0.408</c:v>
                </c:pt>
                <c:pt idx="53">
                  <c:v>0.416</c:v>
                </c:pt>
                <c:pt idx="54">
                  <c:v>0.409</c:v>
                </c:pt>
                <c:pt idx="55">
                  <c:v>0.392</c:v>
                </c:pt>
                <c:pt idx="56">
                  <c:v>0.335</c:v>
                </c:pt>
                <c:pt idx="57">
                  <c:v>0.313</c:v>
                </c:pt>
                <c:pt idx="58">
                  <c:v>0.314</c:v>
                </c:pt>
                <c:pt idx="59">
                  <c:v>0.318</c:v>
                </c:pt>
                <c:pt idx="60">
                  <c:v>0.331</c:v>
                </c:pt>
                <c:pt idx="61">
                  <c:v>0.343</c:v>
                </c:pt>
                <c:pt idx="62">
                  <c:v>0.346</c:v>
                </c:pt>
                <c:pt idx="63">
                  <c:v>0.356</c:v>
                </c:pt>
                <c:pt idx="64">
                  <c:v>0.369</c:v>
                </c:pt>
                <c:pt idx="65">
                  <c:v>0.393</c:v>
                </c:pt>
                <c:pt idx="66">
                  <c:v>0.422</c:v>
                </c:pt>
                <c:pt idx="67">
                  <c:v>0.45</c:v>
                </c:pt>
                <c:pt idx="68">
                  <c:v>0.451</c:v>
                </c:pt>
                <c:pt idx="69">
                  <c:v>0.462</c:v>
                </c:pt>
                <c:pt idx="70">
                  <c:v>0.514</c:v>
                </c:pt>
                <c:pt idx="71">
                  <c:v>0.549</c:v>
                </c:pt>
                <c:pt idx="72">
                  <c:v>0.582</c:v>
                </c:pt>
                <c:pt idx="73">
                  <c:v>0.602</c:v>
                </c:pt>
                <c:pt idx="74">
                  <c:v>0.618</c:v>
                </c:pt>
                <c:pt idx="75">
                  <c:v>0.64</c:v>
                </c:pt>
                <c:pt idx="76">
                  <c:v>0.66</c:v>
                </c:pt>
                <c:pt idx="77">
                  <c:v>0.68</c:v>
                </c:pt>
                <c:pt idx="78">
                  <c:v>0.696</c:v>
                </c:pt>
                <c:pt idx="79">
                  <c:v>0.715</c:v>
                </c:pt>
                <c:pt idx="80">
                  <c:v>0.738</c:v>
                </c:pt>
                <c:pt idx="81">
                  <c:v>0.755</c:v>
                </c:pt>
                <c:pt idx="82">
                  <c:v>0.764</c:v>
                </c:pt>
                <c:pt idx="83">
                  <c:v>0.78</c:v>
                </c:pt>
                <c:pt idx="84">
                  <c:v>0.783</c:v>
                </c:pt>
                <c:pt idx="85">
                  <c:v>0.789</c:v>
                </c:pt>
                <c:pt idx="86">
                  <c:v>0.802</c:v>
                </c:pt>
                <c:pt idx="87">
                  <c:v>0.814</c:v>
                </c:pt>
                <c:pt idx="88">
                  <c:v>0.828</c:v>
                </c:pt>
                <c:pt idx="89">
                  <c:v>0.846</c:v>
                </c:pt>
                <c:pt idx="90">
                  <c:v>0.863</c:v>
                </c:pt>
                <c:pt idx="91">
                  <c:v>0.871</c:v>
                </c:pt>
                <c:pt idx="92">
                  <c:v>0.885</c:v>
                </c:pt>
                <c:pt idx="93">
                  <c:v>0.898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9">
                  <c:v>0.93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0.97</c:v>
                </c:pt>
                <c:pt idx="107">
                  <c:v>0.914</c:v>
                </c:pt>
                <c:pt idx="108">
                  <c:v>0.918</c:v>
                </c:pt>
                <c:pt idx="109">
                  <c:v>0.918</c:v>
                </c:pt>
                <c:pt idx="110">
                  <c:v>0.922</c:v>
                </c:pt>
                <c:pt idx="111">
                  <c:v>0.925</c:v>
                </c:pt>
                <c:pt idx="112">
                  <c:v>0.929</c:v>
                </c:pt>
                <c:pt idx="113">
                  <c:v>0.93</c:v>
                </c:pt>
                <c:pt idx="114">
                  <c:v>0.933</c:v>
                </c:pt>
                <c:pt idx="115">
                  <c:v>0.936</c:v>
                </c:pt>
                <c:pt idx="116">
                  <c:v>0.939</c:v>
                </c:pt>
                <c:pt idx="117">
                  <c:v>0.942</c:v>
                </c:pt>
                <c:pt idx="118">
                  <c:v>0.939</c:v>
                </c:pt>
                <c:pt idx="119">
                  <c:v>0.939</c:v>
                </c:pt>
                <c:pt idx="120">
                  <c:v>0.939</c:v>
                </c:pt>
                <c:pt idx="121">
                  <c:v>0.938</c:v>
                </c:pt>
                <c:pt idx="122">
                  <c:v>0.942</c:v>
                </c:pt>
                <c:pt idx="123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v>Electricity (2)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Data'!$E$4:$E$83</c:f>
              <c:numCache>
                <c:ptCount val="80"/>
                <c:pt idx="31">
                  <c:v>0.08</c:v>
                </c:pt>
                <c:pt idx="32">
                  <c:v>0.0958</c:v>
                </c:pt>
                <c:pt idx="33">
                  <c:v>0.1116</c:v>
                </c:pt>
                <c:pt idx="34">
                  <c:v>0.1274</c:v>
                </c:pt>
                <c:pt idx="35">
                  <c:v>0.14320000000000002</c:v>
                </c:pt>
                <c:pt idx="36">
                  <c:v>0.159</c:v>
                </c:pt>
                <c:pt idx="37">
                  <c:v>0.1758</c:v>
                </c:pt>
                <c:pt idx="38">
                  <c:v>0.19260000000000002</c:v>
                </c:pt>
                <c:pt idx="39">
                  <c:v>0.20940000000000003</c:v>
                </c:pt>
                <c:pt idx="40">
                  <c:v>0.22620000000000004</c:v>
                </c:pt>
                <c:pt idx="41">
                  <c:v>0.243</c:v>
                </c:pt>
                <c:pt idx="42">
                  <c:v>0.2776666666666667</c:v>
                </c:pt>
                <c:pt idx="43">
                  <c:v>0.31233333333333335</c:v>
                </c:pt>
                <c:pt idx="44">
                  <c:v>0.347</c:v>
                </c:pt>
                <c:pt idx="45">
                  <c:v>0.378</c:v>
                </c:pt>
                <c:pt idx="46">
                  <c:v>0.4</c:v>
                </c:pt>
                <c:pt idx="47">
                  <c:v>0.442</c:v>
                </c:pt>
                <c:pt idx="48">
                  <c:v>0.486</c:v>
                </c:pt>
                <c:pt idx="49">
                  <c:v>0.532</c:v>
                </c:pt>
                <c:pt idx="50">
                  <c:v>0.579</c:v>
                </c:pt>
                <c:pt idx="51">
                  <c:v>0.631</c:v>
                </c:pt>
                <c:pt idx="52">
                  <c:v>0.65</c:v>
                </c:pt>
                <c:pt idx="53">
                  <c:v>0.679</c:v>
                </c:pt>
                <c:pt idx="54">
                  <c:v>0.682</c:v>
                </c:pt>
                <c:pt idx="55">
                  <c:v>0.674</c:v>
                </c:pt>
                <c:pt idx="56">
                  <c:v>0.67</c:v>
                </c:pt>
                <c:pt idx="57">
                  <c:v>0.667</c:v>
                </c:pt>
                <c:pt idx="58">
                  <c:v>0.671</c:v>
                </c:pt>
                <c:pt idx="59">
                  <c:v>0.68</c:v>
                </c:pt>
                <c:pt idx="60">
                  <c:v>0.703</c:v>
                </c:pt>
                <c:pt idx="61">
                  <c:v>0.731</c:v>
                </c:pt>
                <c:pt idx="62">
                  <c:v>0.749</c:v>
                </c:pt>
                <c:pt idx="63">
                  <c:v>0.773</c:v>
                </c:pt>
                <c:pt idx="64">
                  <c:v>0.787</c:v>
                </c:pt>
                <c:pt idx="65">
                  <c:v>0.8</c:v>
                </c:pt>
                <c:pt idx="66">
                  <c:v>0.812</c:v>
                </c:pt>
                <c:pt idx="67">
                  <c:v>0.813</c:v>
                </c:pt>
                <c:pt idx="68">
                  <c:v>0.84</c:v>
                </c:pt>
                <c:pt idx="69">
                  <c:v>0.85</c:v>
                </c:pt>
                <c:pt idx="70">
                  <c:v>0.855</c:v>
                </c:pt>
                <c:pt idx="71">
                  <c:v>0.862</c:v>
                </c:pt>
                <c:pt idx="72">
                  <c:v>0.896</c:v>
                </c:pt>
                <c:pt idx="73">
                  <c:v>0.93</c:v>
                </c:pt>
                <c:pt idx="74">
                  <c:v>0.94</c:v>
                </c:pt>
                <c:pt idx="75">
                  <c:v>0.952</c:v>
                </c:pt>
                <c:pt idx="76">
                  <c:v>0.961</c:v>
                </c:pt>
                <c:pt idx="77">
                  <c:v>0.972</c:v>
                </c:pt>
                <c:pt idx="78">
                  <c:v>0.979</c:v>
                </c:pt>
                <c:pt idx="79">
                  <c:v>0.984</c:v>
                </c:pt>
              </c:numCache>
            </c:numRef>
          </c:val>
          <c:smooth val="0"/>
        </c:ser>
        <c:ser>
          <c:idx val="2"/>
          <c:order val="2"/>
          <c:tx>
            <c:v>Radio Sets (3)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Data'!$G$4:$G$98</c:f>
              <c:numCache>
                <c:ptCount val="95"/>
                <c:pt idx="46">
                  <c:v>0.0023358118892825163</c:v>
                </c:pt>
                <c:pt idx="47">
                  <c:v>0.015210282150733896</c:v>
                </c:pt>
                <c:pt idx="48">
                  <c:v>0.046397683827623326</c:v>
                </c:pt>
                <c:pt idx="49">
                  <c:v>0.09985475671750181</c:v>
                </c:pt>
                <c:pt idx="50">
                  <c:v>0.16013664994128324</c:v>
                </c:pt>
                <c:pt idx="51">
                  <c:v>0.23575020955574183</c:v>
                </c:pt>
                <c:pt idx="52">
                  <c:v>0.2746875429199286</c:v>
                </c:pt>
                <c:pt idx="53">
                  <c:v>0.3464944898925022</c:v>
                </c:pt>
                <c:pt idx="54">
                  <c:v>0.4583791712504584</c:v>
                </c:pt>
                <c:pt idx="55">
                  <c:v>0.5516649048625792</c:v>
                </c:pt>
                <c:pt idx="56">
                  <c:v>0.6061302933736326</c:v>
                </c:pt>
                <c:pt idx="57">
                  <c:v>0.6249594182195961</c:v>
                </c:pt>
                <c:pt idx="58">
                  <c:v>0.6516322749632658</c:v>
                </c:pt>
                <c:pt idx="59">
                  <c:v>0.6727706007776245</c:v>
                </c:pt>
                <c:pt idx="60">
                  <c:v>0.7046589018302829</c:v>
                </c:pt>
                <c:pt idx="61">
                  <c:v>0.7404497098646035</c:v>
                </c:pt>
                <c:pt idx="62">
                  <c:v>0.7917050143989549</c:v>
                </c:pt>
                <c:pt idx="63">
                  <c:v>0.7992095091400506</c:v>
                </c:pt>
                <c:pt idx="64">
                  <c:v>0.8107416152248741</c:v>
                </c:pt>
                <c:pt idx="65">
                  <c:v>0.8154972306493362</c:v>
                </c:pt>
                <c:pt idx="66">
                  <c:v>0.8396213472355605</c:v>
                </c:pt>
                <c:pt idx="67">
                  <c:v>0.8362066625037331</c:v>
                </c:pt>
                <c:pt idx="68">
                  <c:v>0.8756567425569177</c:v>
                </c:pt>
                <c:pt idx="69">
                  <c:v>0.8825960589819482</c:v>
                </c:pt>
                <c:pt idx="70">
                  <c:v>0.8860568152202242</c:v>
                </c:pt>
                <c:pt idx="71">
                  <c:v>0.9179942209834556</c:v>
                </c:pt>
                <c:pt idx="72">
                  <c:v>0.9282295470245732</c:v>
                </c:pt>
                <c:pt idx="73">
                  <c:v>0.9316770186335404</c:v>
                </c:pt>
                <c:pt idx="74">
                  <c:v>0.9363209717493328</c:v>
                </c:pt>
                <c:pt idx="75">
                  <c:v>0.9402208060317745</c:v>
                </c:pt>
                <c:pt idx="76">
                  <c:v>0.9414041879289108</c:v>
                </c:pt>
                <c:pt idx="77">
                  <c:v>0.9566925770906295</c:v>
                </c:pt>
                <c:pt idx="78">
                  <c:v>0.9617640159512081</c:v>
                </c:pt>
                <c:pt idx="79">
                  <c:v>0.960492173767473</c:v>
                </c:pt>
                <c:pt idx="80">
                  <c:v>0.959311263708107</c:v>
                </c:pt>
                <c:pt idx="81">
                  <c:v>0.9607815433058151</c:v>
                </c:pt>
                <c:pt idx="82">
                  <c:v>0.9622634022459426</c:v>
                </c:pt>
                <c:pt idx="83">
                  <c:v>0.9639000428833184</c:v>
                </c:pt>
                <c:pt idx="84">
                  <c:v>0.9540581638471773</c:v>
                </c:pt>
                <c:pt idx="85">
                  <c:v>0.9512863335272372</c:v>
                </c:pt>
                <c:pt idx="86">
                  <c:v>0.938757959452536</c:v>
                </c:pt>
                <c:pt idx="87">
                  <c:v>0.9476526119335374</c:v>
                </c:pt>
                <c:pt idx="88">
                  <c:v>0.9818895919703251</c:v>
                </c:pt>
                <c:pt idx="89">
                  <c:v>0.9641752982480656</c:v>
                </c:pt>
                <c:pt idx="90">
                  <c:v>0.9812022309440198</c:v>
                </c:pt>
                <c:pt idx="91">
                  <c:v>0.9771433426799219</c:v>
                </c:pt>
                <c:pt idx="92">
                  <c:v>0.9678059755815108</c:v>
                </c:pt>
                <c:pt idx="93">
                  <c:v>0.9804873313270557</c:v>
                </c:pt>
                <c:pt idx="94">
                  <c:v>0.986099182491968</c:v>
                </c:pt>
              </c:numCache>
            </c:numRef>
          </c:val>
          <c:smooth val="0"/>
        </c:ser>
        <c:ser>
          <c:idx val="3"/>
          <c:order val="3"/>
          <c:tx>
            <c:v>B&amp;W TV (4)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Data'!$I$4:$I$81</c:f>
              <c:numCache>
                <c:ptCount val="78"/>
                <c:pt idx="70">
                  <c:v>0.00020849622100599426</c:v>
                </c:pt>
                <c:pt idx="71">
                  <c:v>0.0003579921753138824</c:v>
                </c:pt>
                <c:pt idx="72">
                  <c:v>0.004243560643442218</c:v>
                </c:pt>
                <c:pt idx="73">
                  <c:v>0.022284386705229718</c:v>
                </c:pt>
                <c:pt idx="74">
                  <c:v>0.11571730928499126</c:v>
                </c:pt>
                <c:pt idx="75">
                  <c:v>0.23157705771474732</c:v>
                </c:pt>
                <c:pt idx="76">
                  <c:v>0.336530001759634</c:v>
                </c:pt>
                <c:pt idx="77">
                  <c:v>0.43563679849662595</c:v>
                </c:pt>
              </c:numCache>
            </c:numRef>
          </c:val>
          <c:smooth val="0"/>
        </c:ser>
        <c:ser>
          <c:idx val="4"/>
          <c:order val="4"/>
          <c:tx>
            <c:v>Color TV (5)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Data'!$K$4:$K$124</c:f>
              <c:numCache>
                <c:ptCount val="121"/>
                <c:pt idx="78">
                  <c:v>0.00010662572238926919</c:v>
                </c:pt>
                <c:pt idx="79">
                  <c:v>0.0004185151083954131</c:v>
                </c:pt>
                <c:pt idx="80">
                  <c:v>0.001</c:v>
                </c:pt>
                <c:pt idx="81">
                  <c:v>0.002</c:v>
                </c:pt>
                <c:pt idx="82">
                  <c:v>0.004</c:v>
                </c:pt>
                <c:pt idx="83">
                  <c:v>0.006</c:v>
                </c:pt>
                <c:pt idx="84">
                  <c:v>0.007</c:v>
                </c:pt>
                <c:pt idx="85">
                  <c:v>0.009</c:v>
                </c:pt>
                <c:pt idx="86">
                  <c:v>0.012</c:v>
                </c:pt>
                <c:pt idx="87">
                  <c:v>0.019</c:v>
                </c:pt>
                <c:pt idx="88">
                  <c:v>0.031</c:v>
                </c:pt>
                <c:pt idx="89">
                  <c:v>0.049</c:v>
                </c:pt>
                <c:pt idx="90">
                  <c:v>0.097</c:v>
                </c:pt>
                <c:pt idx="91">
                  <c:v>0.163</c:v>
                </c:pt>
                <c:pt idx="92">
                  <c:v>0.242</c:v>
                </c:pt>
                <c:pt idx="93">
                  <c:v>0.32</c:v>
                </c:pt>
                <c:pt idx="94">
                  <c:v>0.357</c:v>
                </c:pt>
                <c:pt idx="95">
                  <c:v>0.41</c:v>
                </c:pt>
                <c:pt idx="96">
                  <c:v>0.487</c:v>
                </c:pt>
                <c:pt idx="97">
                  <c:v>0.554</c:v>
                </c:pt>
                <c:pt idx="98">
                  <c:v>0.623</c:v>
                </c:pt>
                <c:pt idx="99">
                  <c:v>0.684</c:v>
                </c:pt>
                <c:pt idx="100">
                  <c:v>0.736</c:v>
                </c:pt>
                <c:pt idx="101">
                  <c:v>0.771</c:v>
                </c:pt>
                <c:pt idx="102">
                  <c:v>0.78</c:v>
                </c:pt>
                <c:pt idx="103">
                  <c:v>0.809</c:v>
                </c:pt>
                <c:pt idx="104">
                  <c:v>0.83</c:v>
                </c:pt>
                <c:pt idx="105">
                  <c:v>0.852</c:v>
                </c:pt>
                <c:pt idx="106">
                  <c:v>0.876</c:v>
                </c:pt>
                <c:pt idx="107">
                  <c:v>0.887</c:v>
                </c:pt>
                <c:pt idx="108">
                  <c:v>0.905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0.97</c:v>
                </c:pt>
                <c:pt idx="117">
                  <c:v>0.98</c:v>
                </c:pt>
                <c:pt idx="118">
                  <c:v>0.98</c:v>
                </c:pt>
                <c:pt idx="119">
                  <c:v>0.983</c:v>
                </c:pt>
                <c:pt idx="120">
                  <c:v>0.983</c:v>
                </c:pt>
              </c:numCache>
            </c:numRef>
          </c:val>
          <c:smooth val="0"/>
        </c:ser>
        <c:ser>
          <c:idx val="5"/>
          <c:order val="5"/>
          <c:tx>
            <c:v>Cable (6)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Data'!$M$4:$M$126</c:f>
              <c:numCache>
                <c:ptCount val="123"/>
                <c:pt idx="76">
                  <c:v>0.0003079359493225409</c:v>
                </c:pt>
                <c:pt idx="77">
                  <c:v>0.0006406423507303323</c:v>
                </c:pt>
                <c:pt idx="78">
                  <c:v>0.0013861343910604995</c:v>
                </c:pt>
                <c:pt idx="79">
                  <c:v>0.003138863312965598</c:v>
                </c:pt>
                <c:pt idx="80">
                  <c:v>0.006149431177616071</c:v>
                </c:pt>
                <c:pt idx="81">
                  <c:v>0.0070645701713662875</c:v>
                </c:pt>
                <c:pt idx="82">
                  <c:v>0.008928217134240704</c:v>
                </c:pt>
                <c:pt idx="83">
                  <c:v>0.010720829597286655</c:v>
                </c:pt>
                <c:pt idx="84">
                  <c:v>0.012355065576886523</c:v>
                </c:pt>
                <c:pt idx="85">
                  <c:v>0.013604548610459552</c:v>
                </c:pt>
                <c:pt idx="86">
                  <c:v>0.015552953231354754</c:v>
                </c:pt>
                <c:pt idx="87">
                  <c:v>0.01721357516896483</c:v>
                </c:pt>
                <c:pt idx="88">
                  <c:v>0.01972870754236672</c:v>
                </c:pt>
                <c:pt idx="89">
                  <c:v>0.022270353356273254</c:v>
                </c:pt>
                <c:pt idx="90">
                  <c:v>0.027112166907663705</c:v>
                </c:pt>
                <c:pt idx="91">
                  <c:v>0.035686974254397145</c:v>
                </c:pt>
                <c:pt idx="92">
                  <c:v>0.04632233729279026</c:v>
                </c:pt>
                <c:pt idx="93">
                  <c:v>0.05824677215804291</c:v>
                </c:pt>
                <c:pt idx="94">
                  <c:v>0.071571714858288</c:v>
                </c:pt>
                <c:pt idx="95">
                  <c:v>0.08181790113927569</c:v>
                </c:pt>
                <c:pt idx="96">
                  <c:v>0.08998740176375307</c:v>
                </c:pt>
                <c:pt idx="97">
                  <c:v>0.10695813980747534</c:v>
                </c:pt>
                <c:pt idx="98">
                  <c:v>0.12484663236971823</c:v>
                </c:pt>
                <c:pt idx="99">
                  <c:v>0.1377952755905512</c:v>
                </c:pt>
                <c:pt idx="100">
                  <c:v>0.15113350125944586</c:v>
                </c:pt>
                <c:pt idx="101">
                  <c:v>0.16279069767441862</c:v>
                </c:pt>
                <c:pt idx="102">
                  <c:v>0.17402945113788487</c:v>
                </c:pt>
                <c:pt idx="103">
                  <c:v>0.18494228751311648</c:v>
                </c:pt>
                <c:pt idx="104">
                  <c:v>0.19807863721897592</c:v>
                </c:pt>
                <c:pt idx="105">
                  <c:v>0.22275917055683706</c:v>
                </c:pt>
                <c:pt idx="106">
                  <c:v>0.25141570989021517</c:v>
                </c:pt>
                <c:pt idx="107">
                  <c:v>0.29790986439142975</c:v>
                </c:pt>
                <c:pt idx="108">
                  <c:v>0.35125926446310024</c:v>
                </c:pt>
                <c:pt idx="109">
                  <c:v>0.36871032043231283</c:v>
                </c:pt>
                <c:pt idx="110">
                  <c:v>0.423930000678288</c:v>
                </c:pt>
                <c:pt idx="111">
                  <c:v>0.45932565182892077</c:v>
                </c:pt>
                <c:pt idx="112">
                  <c:v>0.46946552311088174</c:v>
                </c:pt>
                <c:pt idx="113">
                  <c:v>0.5116880318862437</c:v>
                </c:pt>
                <c:pt idx="114">
                  <c:v>0.5356358533214779</c:v>
                </c:pt>
                <c:pt idx="115">
                  <c:v>0.540758334040207</c:v>
                </c:pt>
                <c:pt idx="116">
                  <c:v>0.5599459071123695</c:v>
                </c:pt>
                <c:pt idx="117">
                  <c:v>0.5767738417332579</c:v>
                </c:pt>
                <c:pt idx="118">
                  <c:v>0.5938242280285035</c:v>
                </c:pt>
                <c:pt idx="119">
                  <c:v>0.6161049842893229</c:v>
                </c:pt>
                <c:pt idx="120">
                  <c:v>0.6430314629725269</c:v>
                </c:pt>
                <c:pt idx="121">
                  <c:v>0.662</c:v>
                </c:pt>
                <c:pt idx="122">
                  <c:v>0.667</c:v>
                </c:pt>
              </c:numCache>
            </c:numRef>
          </c:val>
          <c:smooth val="0"/>
        </c:ser>
        <c:ser>
          <c:idx val="6"/>
          <c:order val="6"/>
          <c:tx>
            <c:v>VCR (7)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Data'!$O$4:$O$124</c:f>
              <c:numCache>
                <c:ptCount val="121"/>
                <c:pt idx="103">
                  <c:v>0.0001</c:v>
                </c:pt>
                <c:pt idx="104">
                  <c:v>0.011</c:v>
                </c:pt>
                <c:pt idx="105">
                  <c:v>0.018</c:v>
                </c:pt>
                <c:pt idx="106">
                  <c:v>0.031</c:v>
                </c:pt>
                <c:pt idx="107">
                  <c:v>0.055</c:v>
                </c:pt>
                <c:pt idx="108">
                  <c:v>0.10537777933893007</c:v>
                </c:pt>
                <c:pt idx="109">
                  <c:v>0.20739955524317596</c:v>
                </c:pt>
                <c:pt idx="110">
                  <c:v>0.3504488005607181</c:v>
                </c:pt>
                <c:pt idx="111">
                  <c:v>0.48055968439522123</c:v>
                </c:pt>
                <c:pt idx="112">
                  <c:v>0.58</c:v>
                </c:pt>
                <c:pt idx="113">
                  <c:v>0.646</c:v>
                </c:pt>
                <c:pt idx="114">
                  <c:v>0.686</c:v>
                </c:pt>
                <c:pt idx="115">
                  <c:v>0.7104080074645857</c:v>
                </c:pt>
                <c:pt idx="116">
                  <c:v>0.75</c:v>
                </c:pt>
                <c:pt idx="117">
                  <c:v>0.771</c:v>
                </c:pt>
                <c:pt idx="118">
                  <c:v>0.79</c:v>
                </c:pt>
                <c:pt idx="119">
                  <c:v>0.81</c:v>
                </c:pt>
                <c:pt idx="120">
                  <c:v>0.822</c:v>
                </c:pt>
              </c:numCache>
            </c:numRef>
          </c:val>
          <c:smooth val="0"/>
        </c:ser>
        <c:ser>
          <c:idx val="7"/>
          <c:order val="7"/>
          <c:tx>
            <c:v>Cellular (8)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Data'!$Q$4:$Q$125</c:f>
              <c:numCache>
                <c:ptCount val="122"/>
                <c:pt idx="108">
                  <c:v>0.0010771950776868407</c:v>
                </c:pt>
                <c:pt idx="109">
                  <c:v>0.003917547154593324</c:v>
                </c:pt>
                <c:pt idx="110">
                  <c:v>0.007709873612335797</c:v>
                </c:pt>
                <c:pt idx="111">
                  <c:v>0.013757417941639937</c:v>
                </c:pt>
                <c:pt idx="112">
                  <c:v>0.022721033153600335</c:v>
                </c:pt>
                <c:pt idx="113">
                  <c:v>0.037800280081870086</c:v>
                </c:pt>
                <c:pt idx="114">
                  <c:v>0.056595284261947355</c:v>
                </c:pt>
                <c:pt idx="115">
                  <c:v>0.08012766137925184</c:v>
                </c:pt>
                <c:pt idx="116">
                  <c:v>0.1165638338334108</c:v>
                </c:pt>
                <c:pt idx="117">
                  <c:v>0.1678831351328677</c:v>
                </c:pt>
                <c:pt idx="118">
                  <c:v>0.25142726174105096</c:v>
                </c:pt>
                <c:pt idx="119">
                  <c:v>0.3469287166533177</c:v>
                </c:pt>
                <c:pt idx="120">
                  <c:v>0.44600054682990553</c:v>
                </c:pt>
                <c:pt idx="121">
                  <c:v>0.5475459819042151</c:v>
                </c:pt>
              </c:numCache>
            </c:numRef>
          </c:val>
          <c:smooth val="0"/>
        </c:ser>
        <c:ser>
          <c:idx val="8"/>
          <c:order val="8"/>
          <c:tx>
            <c:v>CD Players (9)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Data'!$S$4:$S$126</c:f>
              <c:numCache>
                <c:ptCount val="123"/>
                <c:pt idx="107">
                  <c:v>0</c:v>
                </c:pt>
                <c:pt idx="108">
                  <c:v>0</c:v>
                </c:pt>
                <c:pt idx="109">
                  <c:v>0.01</c:v>
                </c:pt>
                <c:pt idx="110">
                  <c:v>0.04</c:v>
                </c:pt>
                <c:pt idx="111">
                  <c:v>0.08</c:v>
                </c:pt>
                <c:pt idx="112">
                  <c:v>0.12</c:v>
                </c:pt>
                <c:pt idx="113">
                  <c:v>0.18</c:v>
                </c:pt>
                <c:pt idx="114">
                  <c:v>0.24</c:v>
                </c:pt>
                <c:pt idx="115">
                  <c:v>0.3</c:v>
                </c:pt>
                <c:pt idx="116">
                  <c:v>0.39</c:v>
                </c:pt>
                <c:pt idx="117">
                  <c:v>0.48</c:v>
                </c:pt>
                <c:pt idx="118">
                  <c:v>0.56</c:v>
                </c:pt>
                <c:pt idx="119">
                  <c:v>0.65</c:v>
                </c:pt>
                <c:pt idx="120">
                  <c:v>0.67</c:v>
                </c:pt>
                <c:pt idx="121">
                  <c:v>0.68</c:v>
                </c:pt>
                <c:pt idx="122">
                  <c:v>0.71</c:v>
                </c:pt>
              </c:numCache>
            </c:numRef>
          </c:val>
          <c:smooth val="0"/>
        </c:ser>
        <c:ser>
          <c:idx val="9"/>
          <c:order val="9"/>
          <c:tx>
            <c:v>DBS (10)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'Penetration Rate Data'!$U$4:$U$127</c:f>
              <c:numCache>
                <c:ptCount val="124"/>
                <c:pt idx="118">
                  <c:v>0.028854283868816936</c:v>
                </c:pt>
                <c:pt idx="119">
                  <c:v>0.04723888443924178</c:v>
                </c:pt>
                <c:pt idx="120">
                  <c:v>0.06576900487083676</c:v>
                </c:pt>
                <c:pt idx="121">
                  <c:v>0.08316332732780297</c:v>
                </c:pt>
                <c:pt idx="122">
                  <c:v>0.10197511047070125</c:v>
                </c:pt>
                <c:pt idx="123">
                  <c:v>0.10462458015267176</c:v>
                </c:pt>
              </c:numCache>
            </c:numRef>
          </c:val>
          <c:smooth val="0"/>
        </c:ser>
        <c:axId val="62811071"/>
        <c:axId val="28428728"/>
      </c:lineChart>
      <c:catAx>
        <c:axId val="6281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8428728"/>
        <c:crosses val="autoZero"/>
        <c:auto val="1"/>
        <c:lblOffset val="100"/>
        <c:tickLblSkip val="10"/>
        <c:tickMarkSkip val="10"/>
        <c:noMultiLvlLbl val="0"/>
      </c:catAx>
      <c:valAx>
        <c:axId val="284287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281107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875"/>
          <c:y val="0.16575"/>
          <c:w val="0.17025"/>
          <c:h val="0.5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0.38925</cdr:y>
    </cdr:from>
    <cdr:to>
      <cdr:x>0.508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5257800" y="194310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B/W TV</a:t>
          </a:r>
        </a:p>
      </cdr:txBody>
    </cdr:sp>
  </cdr:relSizeAnchor>
  <cdr:relSizeAnchor xmlns:cdr="http://schemas.openxmlformats.org/drawingml/2006/chartDrawing">
    <cdr:from>
      <cdr:x>0.6325</cdr:x>
      <cdr:y>0.217</cdr:y>
    </cdr:from>
    <cdr:to>
      <cdr:x>0.668</cdr:x>
      <cdr:y>0.257</cdr:y>
    </cdr:to>
    <cdr:sp>
      <cdr:nvSpPr>
        <cdr:cNvPr id="2" name="TextBox 3"/>
        <cdr:cNvSpPr txBox="1">
          <a:spLocks noChangeArrowheads="1"/>
        </cdr:cNvSpPr>
      </cdr:nvSpPr>
      <cdr:spPr>
        <a:xfrm>
          <a:off x="7296150" y="10858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VCR</a:t>
          </a:r>
        </a:p>
      </cdr:txBody>
    </cdr:sp>
  </cdr:relSizeAnchor>
  <cdr:relSizeAnchor xmlns:cdr="http://schemas.openxmlformats.org/drawingml/2006/chartDrawing">
    <cdr:from>
      <cdr:x>0.6455</cdr:x>
      <cdr:y>0.324</cdr:y>
    </cdr:from>
    <cdr:to>
      <cdr:x>0.71225</cdr:x>
      <cdr:y>0.364</cdr:y>
    </cdr:to>
    <cdr:sp>
      <cdr:nvSpPr>
        <cdr:cNvPr id="3" name="TextBox 4"/>
        <cdr:cNvSpPr txBox="1">
          <a:spLocks noChangeArrowheads="1"/>
        </cdr:cNvSpPr>
      </cdr:nvSpPr>
      <cdr:spPr>
        <a:xfrm>
          <a:off x="7448550" y="16192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CD Player</a:t>
          </a:r>
        </a:p>
      </cdr:txBody>
    </cdr:sp>
  </cdr:relSizeAnchor>
  <cdr:relSizeAnchor xmlns:cdr="http://schemas.openxmlformats.org/drawingml/2006/chartDrawing">
    <cdr:from>
      <cdr:x>0.24075</cdr:x>
      <cdr:y>0.634</cdr:y>
    </cdr:from>
    <cdr:to>
      <cdr:x>0.306</cdr:x>
      <cdr:y>0.674</cdr:y>
    </cdr:to>
    <cdr:sp>
      <cdr:nvSpPr>
        <cdr:cNvPr id="4" name="TextBox 5"/>
        <cdr:cNvSpPr txBox="1">
          <a:spLocks noChangeArrowheads="1"/>
        </cdr:cNvSpPr>
      </cdr:nvSpPr>
      <cdr:spPr>
        <a:xfrm>
          <a:off x="2771775" y="3171825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Electricity</a:t>
          </a:r>
        </a:p>
      </cdr:txBody>
    </cdr:sp>
  </cdr:relSizeAnchor>
  <cdr:relSizeAnchor xmlns:cdr="http://schemas.openxmlformats.org/drawingml/2006/chartDrawing">
    <cdr:from>
      <cdr:x>0.51225</cdr:x>
      <cdr:y>0.6765</cdr:y>
    </cdr:from>
    <cdr:to>
      <cdr:x>0.5635</cdr:x>
      <cdr:y>0.72025</cdr:y>
    </cdr:to>
    <cdr:sp>
      <cdr:nvSpPr>
        <cdr:cNvPr id="5" name="TextBox 6"/>
        <cdr:cNvSpPr txBox="1">
          <a:spLocks noChangeArrowheads="1"/>
        </cdr:cNvSpPr>
      </cdr:nvSpPr>
      <cdr:spPr>
        <a:xfrm>
          <a:off x="5905500" y="3381375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Cellular</a:t>
          </a:r>
        </a:p>
      </cdr:txBody>
    </cdr:sp>
  </cdr:relSizeAnchor>
  <cdr:relSizeAnchor xmlns:cdr="http://schemas.openxmlformats.org/drawingml/2006/chartDrawing">
    <cdr:from>
      <cdr:x>0.2205</cdr:x>
      <cdr:y>0.71075</cdr:y>
    </cdr:from>
    <cdr:to>
      <cdr:x>0.2585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543175" y="35528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DBS</a:t>
          </a:r>
        </a:p>
      </cdr:txBody>
    </cdr:sp>
  </cdr:relSizeAnchor>
  <cdr:relSizeAnchor xmlns:cdr="http://schemas.openxmlformats.org/drawingml/2006/chartDrawing">
    <cdr:from>
      <cdr:x>0.62475</cdr:x>
      <cdr:y>0.74425</cdr:y>
    </cdr:from>
    <cdr:to>
      <cdr:x>0.68325</cdr:x>
      <cdr:y>0.78425</cdr:y>
    </cdr:to>
    <cdr:sp>
      <cdr:nvSpPr>
        <cdr:cNvPr id="7" name="TextBox 8"/>
        <cdr:cNvSpPr txBox="1">
          <a:spLocks noChangeArrowheads="1"/>
        </cdr:cNvSpPr>
      </cdr:nvSpPr>
      <cdr:spPr>
        <a:xfrm>
          <a:off x="7210425" y="372427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Color TV</a:t>
          </a:r>
        </a:p>
      </cdr:txBody>
    </cdr:sp>
  </cdr:relSizeAnchor>
  <cdr:relSizeAnchor xmlns:cdr="http://schemas.openxmlformats.org/drawingml/2006/chartDrawing">
    <cdr:from>
      <cdr:x>0.74425</cdr:x>
      <cdr:y>0.767</cdr:y>
    </cdr:from>
    <cdr:to>
      <cdr:x>0.78725</cdr:x>
      <cdr:y>0.807</cdr:y>
    </cdr:to>
    <cdr:sp>
      <cdr:nvSpPr>
        <cdr:cNvPr id="8" name="TextBox 9"/>
        <cdr:cNvSpPr txBox="1">
          <a:spLocks noChangeArrowheads="1"/>
        </cdr:cNvSpPr>
      </cdr:nvSpPr>
      <cdr:spPr>
        <a:xfrm>
          <a:off x="8591550" y="3838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Cable</a:t>
          </a:r>
        </a:p>
      </cdr:txBody>
    </cdr:sp>
  </cdr:relSizeAnchor>
  <cdr:relSizeAnchor xmlns:cdr="http://schemas.openxmlformats.org/drawingml/2006/chartDrawing">
    <cdr:from>
      <cdr:x>0.7725</cdr:x>
      <cdr:y>0.82075</cdr:y>
    </cdr:from>
    <cdr:to>
      <cdr:x>0.84925</cdr:x>
      <cdr:y>0.86825</cdr:y>
    </cdr:to>
    <cdr:sp>
      <cdr:nvSpPr>
        <cdr:cNvPr id="9" name="TextBox 10"/>
        <cdr:cNvSpPr txBox="1">
          <a:spLocks noChangeArrowheads="1"/>
        </cdr:cNvSpPr>
      </cdr:nvSpPr>
      <cdr:spPr>
        <a:xfrm>
          <a:off x="8915400" y="410527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Telephone</a:t>
          </a:r>
        </a:p>
      </cdr:txBody>
    </cdr:sp>
  </cdr:relSizeAnchor>
  <cdr:relSizeAnchor xmlns:cdr="http://schemas.openxmlformats.org/drawingml/2006/chartDrawing">
    <cdr:from>
      <cdr:x>0.7365</cdr:x>
      <cdr:y>0.8095</cdr:y>
    </cdr:from>
    <cdr:to>
      <cdr:x>0.77825</cdr:x>
      <cdr:y>0.85575</cdr:y>
    </cdr:to>
    <cdr:sp>
      <cdr:nvSpPr>
        <cdr:cNvPr id="10" name="Line 11"/>
        <cdr:cNvSpPr>
          <a:spLocks/>
        </cdr:cNvSpPr>
      </cdr:nvSpPr>
      <cdr:spPr>
        <a:xfrm flipH="1" flipV="1">
          <a:off x="8496300" y="404812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18</xdr:col>
      <xdr:colOff>581025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9525" y="19050"/>
        <a:ext cx="115443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0.2135</cdr:x>
      <cdr:y>0.72525</cdr:y>
    </cdr:from>
    <cdr:to>
      <cdr:x>0.227</cdr:x>
      <cdr:y>0.7645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0.34975</cdr:x>
      <cdr:y>0.45125</cdr:y>
    </cdr:from>
    <cdr:to>
      <cdr:x>0.3705</cdr:x>
      <cdr:y>0.4865</cdr:y>
    </cdr:to>
    <cdr:sp>
      <cdr:nvSpPr>
        <cdr:cNvPr id="2" name="TextBox 2"/>
        <cdr:cNvSpPr txBox="1">
          <a:spLocks noChangeArrowheads="1"/>
        </cdr:cNvSpPr>
      </cdr:nvSpPr>
      <cdr:spPr>
        <a:xfrm>
          <a:off x="3209925" y="21907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0.35975</cdr:x>
      <cdr:y>0.65425</cdr:y>
    </cdr:from>
    <cdr:to>
      <cdr:x>0.37725</cdr:x>
      <cdr:y>0.6895</cdr:y>
    </cdr:to>
    <cdr:sp>
      <cdr:nvSpPr>
        <cdr:cNvPr id="3" name="TextBox 3"/>
        <cdr:cNvSpPr txBox="1">
          <a:spLocks noChangeArrowheads="1"/>
        </cdr:cNvSpPr>
      </cdr:nvSpPr>
      <cdr:spPr>
        <a:xfrm>
          <a:off x="3305175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0.501</cdr:x>
      <cdr:y>0.72525</cdr:y>
    </cdr:from>
    <cdr:to>
      <cdr:x>0.5145</cdr:x>
      <cdr:y>0.7645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0.595</cdr:x>
      <cdr:y>0.65425</cdr:y>
    </cdr:from>
    <cdr:to>
      <cdr:x>0.6125</cdr:x>
      <cdr:y>0.6895</cdr:y>
    </cdr:to>
    <cdr:sp>
      <cdr:nvSpPr>
        <cdr:cNvPr id="5" name="TextBox 5"/>
        <cdr:cNvSpPr txBox="1">
          <a:spLocks noChangeArrowheads="1"/>
        </cdr:cNvSpPr>
      </cdr:nvSpPr>
      <cdr:spPr>
        <a:xfrm>
          <a:off x="54673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0.686</cdr:x>
      <cdr:y>0.65425</cdr:y>
    </cdr:from>
    <cdr:to>
      <cdr:x>0.7035</cdr:x>
      <cdr:y>0.6895</cdr:y>
    </cdr:to>
    <cdr:sp>
      <cdr:nvSpPr>
        <cdr:cNvPr id="6" name="TextBox 6"/>
        <cdr:cNvSpPr txBox="1">
          <a:spLocks noChangeArrowheads="1"/>
        </cdr:cNvSpPr>
      </cdr:nvSpPr>
      <cdr:spPr>
        <a:xfrm>
          <a:off x="63055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0.74575</cdr:x>
      <cdr:y>0.59325</cdr:y>
    </cdr:from>
    <cdr:to>
      <cdr:x>0.76125</cdr:x>
      <cdr:y>0.6285</cdr:y>
    </cdr:to>
    <cdr:sp>
      <cdr:nvSpPr>
        <cdr:cNvPr id="7" name="TextBox 7"/>
        <cdr:cNvSpPr txBox="1">
          <a:spLocks noChangeArrowheads="1"/>
        </cdr:cNvSpPr>
      </cdr:nvSpPr>
      <cdr:spPr>
        <a:xfrm>
          <a:off x="6858000" y="2876550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0.686</cdr:x>
      <cdr:y>0.78175</cdr:y>
    </cdr:from>
    <cdr:to>
      <cdr:x>0.6995</cdr:x>
      <cdr:y>0.821</cdr:y>
    </cdr:to>
    <cdr:sp>
      <cdr:nvSpPr>
        <cdr:cNvPr id="8" name="TextBox 8"/>
        <cdr:cNvSpPr txBox="1">
          <a:spLocks noChangeArrowheads="1"/>
        </cdr:cNvSpPr>
      </cdr:nvSpPr>
      <cdr:spPr>
        <a:xfrm>
          <a:off x="6305550" y="3790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0.7925</cdr:x>
      <cdr:y>0.59325</cdr:y>
    </cdr:from>
    <cdr:to>
      <cdr:x>0.806</cdr:x>
      <cdr:y>0.6285</cdr:y>
    </cdr:to>
    <cdr:sp>
      <cdr:nvSpPr>
        <cdr:cNvPr id="9" name="TextBox 9"/>
        <cdr:cNvSpPr txBox="1">
          <a:spLocks noChangeArrowheads="1"/>
        </cdr:cNvSpPr>
      </cdr:nvSpPr>
      <cdr:spPr>
        <a:xfrm>
          <a:off x="7286625" y="28765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0.7785</cdr:x>
      <cdr:y>0.72525</cdr:y>
    </cdr:from>
    <cdr:to>
      <cdr:x>0.79925</cdr:x>
      <cdr:y>0.7625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62800" y="35147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14</xdr:col>
      <xdr:colOff>600075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050" y="161925"/>
        <a:ext cx="92011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E132" sqref="E132"/>
    </sheetView>
  </sheetViews>
  <sheetFormatPr defaultColWidth="9.140625" defaultRowHeight="12.75"/>
  <sheetData/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4"/>
  <sheetViews>
    <sheetView workbookViewId="0" topLeftCell="A1">
      <pane xSplit="12" ySplit="10" topLeftCell="U125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E132" sqref="E132"/>
    </sheetView>
  </sheetViews>
  <sheetFormatPr defaultColWidth="9.140625" defaultRowHeight="12.75"/>
  <cols>
    <col min="1" max="1" width="6.140625" style="0" customWidth="1"/>
    <col min="2" max="2" width="5.00390625" style="0" customWidth="1"/>
    <col min="8" max="8" width="8.421875" style="0" customWidth="1"/>
    <col min="9" max="9" width="8.8515625" style="0" customWidth="1"/>
    <col min="10" max="10" width="5.00390625" style="0" customWidth="1"/>
    <col min="12" max="12" width="4.8515625" style="0" customWidth="1"/>
    <col min="14" max="14" width="5.00390625" style="1" customWidth="1"/>
    <col min="16" max="16" width="4.8515625" style="0" customWidth="1"/>
    <col min="18" max="18" width="4.7109375" style="0" customWidth="1"/>
    <col min="20" max="20" width="4.8515625" style="0" customWidth="1"/>
    <col min="21" max="21" width="8.8515625" style="0" customWidth="1"/>
    <col min="22" max="22" width="10.57421875" style="4" customWidth="1"/>
  </cols>
  <sheetData>
    <row r="1" spans="1:22" ht="20.25" customHeight="1">
      <c r="A1" s="5"/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s="3" customFormat="1" ht="18" customHeight="1">
      <c r="A2" s="9" t="s">
        <v>0</v>
      </c>
      <c r="B2" s="45" t="s">
        <v>5</v>
      </c>
      <c r="C2" s="46"/>
      <c r="D2" s="45" t="s">
        <v>26</v>
      </c>
      <c r="E2" s="46"/>
      <c r="F2" s="45" t="s">
        <v>38</v>
      </c>
      <c r="G2" s="46"/>
      <c r="H2" s="45" t="s">
        <v>8</v>
      </c>
      <c r="I2" s="46"/>
      <c r="J2" s="45" t="s">
        <v>7</v>
      </c>
      <c r="K2" s="46"/>
      <c r="L2" s="45" t="s">
        <v>3</v>
      </c>
      <c r="M2" s="46"/>
      <c r="N2" s="45" t="s">
        <v>2</v>
      </c>
      <c r="O2" s="46"/>
      <c r="P2" s="45" t="s">
        <v>6</v>
      </c>
      <c r="Q2" s="46"/>
      <c r="R2" s="45" t="s">
        <v>9</v>
      </c>
      <c r="S2" s="46"/>
      <c r="T2" s="45" t="s">
        <v>10</v>
      </c>
      <c r="U2" s="46"/>
      <c r="V2" s="19" t="s">
        <v>23</v>
      </c>
    </row>
    <row r="3" spans="1:27" s="2" customFormat="1" ht="36.75" customHeight="1" thickBot="1">
      <c r="A3" s="23"/>
      <c r="B3" s="24" t="s">
        <v>11</v>
      </c>
      <c r="C3" s="24" t="s">
        <v>4</v>
      </c>
      <c r="D3" s="27" t="s">
        <v>17</v>
      </c>
      <c r="E3" s="27" t="s">
        <v>4</v>
      </c>
      <c r="F3" s="38" t="s">
        <v>17</v>
      </c>
      <c r="G3" s="38" t="s">
        <v>4</v>
      </c>
      <c r="H3" s="24" t="s">
        <v>12</v>
      </c>
      <c r="I3" s="24" t="s">
        <v>4</v>
      </c>
      <c r="J3" s="24" t="s">
        <v>13</v>
      </c>
      <c r="K3" s="24" t="s">
        <v>4</v>
      </c>
      <c r="L3" s="24" t="s">
        <v>14</v>
      </c>
      <c r="M3" s="24" t="s">
        <v>4</v>
      </c>
      <c r="N3" s="24" t="s">
        <v>13</v>
      </c>
      <c r="O3" s="24" t="s">
        <v>4</v>
      </c>
      <c r="P3" s="24" t="s">
        <v>14</v>
      </c>
      <c r="Q3" s="24" t="s">
        <v>4</v>
      </c>
      <c r="R3" s="24" t="s">
        <v>13</v>
      </c>
      <c r="S3" s="24" t="s">
        <v>4</v>
      </c>
      <c r="T3" s="24" t="s">
        <v>14</v>
      </c>
      <c r="U3" s="26" t="s">
        <v>4</v>
      </c>
      <c r="V3" s="25" t="s">
        <v>16</v>
      </c>
      <c r="Y3" s="2" t="s">
        <v>22</v>
      </c>
      <c r="Z3" s="2" t="s">
        <v>20</v>
      </c>
      <c r="AA3" s="2" t="s">
        <v>21</v>
      </c>
    </row>
    <row r="4" spans="1:27" s="1" customFormat="1" ht="12.75" customHeight="1">
      <c r="A4" s="20">
        <v>1876</v>
      </c>
      <c r="B4" s="21">
        <v>3</v>
      </c>
      <c r="C4" s="12">
        <f aca="true" t="shared" si="0" ref="C4:C27">(B4*0.68)/V4</f>
        <v>0.00022385488861806165</v>
      </c>
      <c r="D4" s="28"/>
      <c r="E4" s="28"/>
      <c r="F4" s="39"/>
      <c r="G4" s="28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36">
        <f>AA4</f>
        <v>9113.046458773666</v>
      </c>
      <c r="X4">
        <v>1875</v>
      </c>
      <c r="Y4">
        <f>+(1-0.0099)^0.1*5.064486</f>
        <v>5.059449681133808</v>
      </c>
      <c r="Z4">
        <v>46107</v>
      </c>
      <c r="AA4">
        <f aca="true" t="shared" si="1" ref="AA4:AA27">Z4/Y4</f>
        <v>9113.046458773666</v>
      </c>
    </row>
    <row r="5" spans="1:27" s="1" customFormat="1" ht="12.75" customHeight="1">
      <c r="A5" s="10">
        <v>1877</v>
      </c>
      <c r="B5" s="11">
        <v>9</v>
      </c>
      <c r="C5" s="12">
        <f t="shared" si="0"/>
        <v>0.0006561812525810898</v>
      </c>
      <c r="D5" s="29"/>
      <c r="E5" s="29"/>
      <c r="F5" s="40"/>
      <c r="G5" s="2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36">
        <f aca="true" t="shared" si="2" ref="V5:V27">AA5</f>
        <v>9326.691330980537</v>
      </c>
      <c r="X5">
        <f>X4+1</f>
        <v>1876</v>
      </c>
      <c r="Y5">
        <f>+(1-0.0099)^0.1*Y4</f>
        <v>5.0544183705760055</v>
      </c>
      <c r="Z5">
        <v>47141</v>
      </c>
      <c r="AA5">
        <f t="shared" si="1"/>
        <v>9326.691330980537</v>
      </c>
    </row>
    <row r="6" spans="1:27" s="1" customFormat="1" ht="12.75" customHeight="1">
      <c r="A6" s="10">
        <v>1878</v>
      </c>
      <c r="B6" s="11">
        <v>26</v>
      </c>
      <c r="C6" s="12">
        <f t="shared" si="0"/>
        <v>0.0018531417710789997</v>
      </c>
      <c r="D6" s="29"/>
      <c r="E6" s="29"/>
      <c r="F6" s="40"/>
      <c r="G6" s="2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6">
        <f t="shared" si="2"/>
        <v>9540.554465892668</v>
      </c>
      <c r="X6">
        <f>X5+1</f>
        <v>1877</v>
      </c>
      <c r="Y6">
        <f>+(1-0.0099)^0.1*Y5</f>
        <v>5.049392063346139</v>
      </c>
      <c r="Z6">
        <v>48174</v>
      </c>
      <c r="AA6">
        <f t="shared" si="1"/>
        <v>9540.554465892668</v>
      </c>
    </row>
    <row r="7" spans="1:27" s="1" customFormat="1" ht="12.75" customHeight="1">
      <c r="A7" s="10">
        <v>1879</v>
      </c>
      <c r="B7" s="11">
        <v>31</v>
      </c>
      <c r="C7" s="12">
        <f t="shared" si="0"/>
        <v>0.0021609359352991455</v>
      </c>
      <c r="D7" s="29"/>
      <c r="E7" s="29"/>
      <c r="F7" s="40"/>
      <c r="G7" s="2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36">
        <f t="shared" si="2"/>
        <v>9755.03237076847</v>
      </c>
      <c r="X7">
        <f>X6+1</f>
        <v>1878</v>
      </c>
      <c r="Y7">
        <f>+(1-0.0099)^0.1*Y6</f>
        <v>5.044370754468707</v>
      </c>
      <c r="Z7">
        <v>49208</v>
      </c>
      <c r="AA7">
        <f t="shared" si="1"/>
        <v>9755.03237076847</v>
      </c>
    </row>
    <row r="8" spans="1:27" s="1" customFormat="1" ht="12.75" customHeight="1">
      <c r="A8" s="10">
        <v>1880</v>
      </c>
      <c r="B8" s="11">
        <v>54</v>
      </c>
      <c r="C8" s="12">
        <f t="shared" si="0"/>
        <v>0.0036816102622079174</v>
      </c>
      <c r="D8" s="29"/>
      <c r="E8" s="29"/>
      <c r="F8" s="40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6">
        <f t="shared" si="2"/>
        <v>9973.89657915025</v>
      </c>
      <c r="X8">
        <f>X7+1</f>
        <v>1879</v>
      </c>
      <c r="Y8">
        <f>+(1-0.0099)^0.1*Y7</f>
        <v>5.039354438973157</v>
      </c>
      <c r="Z8">
        <v>50262</v>
      </c>
      <c r="AA8">
        <f t="shared" si="1"/>
        <v>9973.89657915025</v>
      </c>
    </row>
    <row r="9" spans="1:27" s="1" customFormat="1" ht="12.75" customHeight="1">
      <c r="A9" s="10">
        <v>1881</v>
      </c>
      <c r="B9" s="11">
        <v>71</v>
      </c>
      <c r="C9" s="12">
        <f t="shared" si="0"/>
        <v>0.00470978911374061</v>
      </c>
      <c r="D9" s="29"/>
      <c r="E9" s="29"/>
      <c r="F9" s="40"/>
      <c r="G9" s="2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36">
        <f t="shared" si="2"/>
        <v>10250.989764944072</v>
      </c>
      <c r="X9">
        <f aca="true" t="shared" si="3" ref="X9:X27">X8+1</f>
        <v>1880</v>
      </c>
      <c r="Y9">
        <f>+(1-0.0223)^0.1*Y8</f>
        <v>5.028002288741063</v>
      </c>
      <c r="Z9" s="1">
        <v>51542</v>
      </c>
      <c r="AA9">
        <f t="shared" si="1"/>
        <v>10250.989764944072</v>
      </c>
    </row>
    <row r="10" spans="1:27" s="1" customFormat="1" ht="12.75" customHeight="1">
      <c r="A10" s="10">
        <v>1882</v>
      </c>
      <c r="B10" s="11">
        <v>98</v>
      </c>
      <c r="C10" s="12">
        <f t="shared" si="0"/>
        <v>0.006329135559979665</v>
      </c>
      <c r="D10" s="47" t="s">
        <v>18</v>
      </c>
      <c r="E10" s="48"/>
      <c r="F10" s="41"/>
      <c r="G10" s="3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6">
        <f t="shared" si="2"/>
        <v>10529.084006570734</v>
      </c>
      <c r="X10">
        <f t="shared" si="3"/>
        <v>1881</v>
      </c>
      <c r="Y10">
        <f aca="true" t="shared" si="4" ref="Y10:Y18">+(1-0.0223)^0.1*Y9</f>
        <v>5.016675711489884</v>
      </c>
      <c r="Z10" s="1">
        <v>52821</v>
      </c>
      <c r="AA10">
        <f t="shared" si="1"/>
        <v>10529.084006570734</v>
      </c>
    </row>
    <row r="11" spans="1:27" s="1" customFormat="1" ht="12.75" customHeight="1">
      <c r="A11" s="10">
        <v>1883</v>
      </c>
      <c r="B11" s="11">
        <v>124</v>
      </c>
      <c r="C11" s="12">
        <f t="shared" si="0"/>
        <v>0.007801352873479334</v>
      </c>
      <c r="D11" s="47" t="s">
        <v>19</v>
      </c>
      <c r="E11" s="48"/>
      <c r="F11" s="41"/>
      <c r="G11" s="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36">
        <f t="shared" si="2"/>
        <v>10808.381747048707</v>
      </c>
      <c r="X11">
        <f t="shared" si="3"/>
        <v>1882</v>
      </c>
      <c r="Y11">
        <f t="shared" si="4"/>
        <v>5.005374649611384</v>
      </c>
      <c r="Z11" s="1">
        <v>54100</v>
      </c>
      <c r="AA11">
        <f t="shared" si="1"/>
        <v>10808.381747048707</v>
      </c>
    </row>
    <row r="12" spans="1:27" s="1" customFormat="1" ht="12.75" customHeight="1">
      <c r="A12" s="10">
        <v>1884</v>
      </c>
      <c r="B12" s="11">
        <v>148</v>
      </c>
      <c r="C12" s="12">
        <f t="shared" si="0"/>
        <v>0.009075753046315594</v>
      </c>
      <c r="D12" s="29"/>
      <c r="E12" s="29"/>
      <c r="F12" s="40"/>
      <c r="G12" s="2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36">
        <f t="shared" si="2"/>
        <v>11088.887003250486</v>
      </c>
      <c r="X12">
        <f t="shared" si="3"/>
        <v>1883</v>
      </c>
      <c r="Y12">
        <f t="shared" si="4"/>
        <v>4.9940990456271</v>
      </c>
      <c r="Z12" s="1">
        <v>55379</v>
      </c>
      <c r="AA12">
        <f t="shared" si="1"/>
        <v>11088.887003250486</v>
      </c>
    </row>
    <row r="13" spans="1:27" s="1" customFormat="1" ht="12.75" customHeight="1">
      <c r="A13" s="10">
        <v>1885</v>
      </c>
      <c r="B13" s="11">
        <v>156</v>
      </c>
      <c r="C13" s="12">
        <f t="shared" si="0"/>
        <v>0.009329319869732582</v>
      </c>
      <c r="D13" s="29"/>
      <c r="E13" s="29"/>
      <c r="F13" s="40"/>
      <c r="G13" s="2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36">
        <f t="shared" si="2"/>
        <v>11370.603804052087</v>
      </c>
      <c r="X13">
        <f t="shared" si="3"/>
        <v>1884</v>
      </c>
      <c r="Y13">
        <f t="shared" si="4"/>
        <v>4.9828488421880515</v>
      </c>
      <c r="Z13" s="1">
        <v>56658</v>
      </c>
      <c r="AA13">
        <f t="shared" si="1"/>
        <v>11370.603804052087</v>
      </c>
    </row>
    <row r="14" spans="1:27" s="1" customFormat="1" ht="12.75" customHeight="1">
      <c r="A14" s="10">
        <v>1886</v>
      </c>
      <c r="B14" s="11">
        <v>167</v>
      </c>
      <c r="C14" s="12">
        <f t="shared" si="0"/>
        <v>0.009744513435126763</v>
      </c>
      <c r="D14" s="29"/>
      <c r="E14" s="29"/>
      <c r="F14" s="40"/>
      <c r="G14" s="2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36">
        <f t="shared" si="2"/>
        <v>11653.737331885852</v>
      </c>
      <c r="X14">
        <f t="shared" si="3"/>
        <v>1885</v>
      </c>
      <c r="Y14">
        <f t="shared" si="4"/>
        <v>4.9716239820744486</v>
      </c>
      <c r="Z14" s="1">
        <v>57938</v>
      </c>
      <c r="AA14">
        <f t="shared" si="1"/>
        <v>11653.737331885852</v>
      </c>
    </row>
    <row r="15" spans="1:27" s="1" customFormat="1" ht="12.75" customHeight="1">
      <c r="A15" s="10">
        <v>1887</v>
      </c>
      <c r="B15" s="11">
        <v>181</v>
      </c>
      <c r="C15" s="12">
        <f t="shared" si="0"/>
        <v>0.010310029825230759</v>
      </c>
      <c r="D15" s="29"/>
      <c r="E15" s="29"/>
      <c r="F15" s="40"/>
      <c r="G15" s="2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36">
        <f t="shared" si="2"/>
        <v>11937.88981083236</v>
      </c>
      <c r="X15">
        <f t="shared" si="3"/>
        <v>1886</v>
      </c>
      <c r="Y15">
        <f t="shared" si="4"/>
        <v>4.9604244081954</v>
      </c>
      <c r="Z15" s="1">
        <v>59217</v>
      </c>
      <c r="AA15">
        <f t="shared" si="1"/>
        <v>11937.88981083236</v>
      </c>
    </row>
    <row r="16" spans="1:27" s="1" customFormat="1" ht="12.75" customHeight="1">
      <c r="A16" s="10">
        <v>1888</v>
      </c>
      <c r="B16" s="11">
        <v>195</v>
      </c>
      <c r="C16" s="12">
        <f t="shared" si="0"/>
        <v>0.010848164480822724</v>
      </c>
      <c r="D16" s="29"/>
      <c r="E16" s="29"/>
      <c r="F16" s="40"/>
      <c r="G16" s="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36">
        <f t="shared" si="2"/>
        <v>12223.265994390938</v>
      </c>
      <c r="X16">
        <f t="shared" si="3"/>
        <v>1887</v>
      </c>
      <c r="Y16">
        <f t="shared" si="4"/>
        <v>4.9492500635886225</v>
      </c>
      <c r="Z16" s="1">
        <v>60496</v>
      </c>
      <c r="AA16">
        <f t="shared" si="1"/>
        <v>12223.265994390938</v>
      </c>
    </row>
    <row r="17" spans="1:27" s="1" customFormat="1" ht="12.75" customHeight="1">
      <c r="A17" s="10">
        <v>1889</v>
      </c>
      <c r="B17" s="11">
        <v>212</v>
      </c>
      <c r="C17" s="12">
        <f t="shared" si="0"/>
        <v>0.011523700922818762</v>
      </c>
      <c r="D17" s="29"/>
      <c r="E17" s="29"/>
      <c r="F17" s="40"/>
      <c r="G17" s="2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36">
        <f t="shared" si="2"/>
        <v>12509.869959792193</v>
      </c>
      <c r="X17">
        <f t="shared" si="3"/>
        <v>1888</v>
      </c>
      <c r="Y17">
        <f t="shared" si="4"/>
        <v>4.938100891420151</v>
      </c>
      <c r="Z17" s="1">
        <v>61775</v>
      </c>
      <c r="AA17">
        <f t="shared" si="1"/>
        <v>12509.869959792193</v>
      </c>
    </row>
    <row r="18" spans="1:27" s="1" customFormat="1" ht="12.75" customHeight="1">
      <c r="A18" s="10">
        <v>1890</v>
      </c>
      <c r="B18" s="11">
        <v>234</v>
      </c>
      <c r="C18" s="12">
        <f t="shared" si="0"/>
        <v>0.012433084147149559</v>
      </c>
      <c r="D18" s="29"/>
      <c r="E18" s="29"/>
      <c r="F18" s="40"/>
      <c r="G18" s="2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6">
        <f t="shared" si="2"/>
        <v>12798.111724875624</v>
      </c>
      <c r="X18" s="1">
        <v>1890</v>
      </c>
      <c r="Y18">
        <f t="shared" si="4"/>
        <v>4.926976834984053</v>
      </c>
      <c r="Z18" s="1">
        <v>63056</v>
      </c>
      <c r="AA18">
        <f t="shared" si="1"/>
        <v>12798.111724875624</v>
      </c>
    </row>
    <row r="19" spans="1:27" s="1" customFormat="1" ht="12.75" customHeight="1">
      <c r="A19" s="10">
        <v>1891</v>
      </c>
      <c r="B19" s="11">
        <v>239</v>
      </c>
      <c r="C19" s="12">
        <f t="shared" si="0"/>
        <v>0.012396119876674161</v>
      </c>
      <c r="D19" s="29"/>
      <c r="E19" s="29"/>
      <c r="F19" s="40"/>
      <c r="G19" s="2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6">
        <f t="shared" si="2"/>
        <v>13110.55407795908</v>
      </c>
      <c r="X19">
        <f t="shared" si="3"/>
        <v>1891</v>
      </c>
      <c r="Y19">
        <f>+(1-0.0357)^0.1*Y18</f>
        <v>4.909098396398139</v>
      </c>
      <c r="Z19" s="1">
        <v>64361</v>
      </c>
      <c r="AA19">
        <f t="shared" si="1"/>
        <v>13110.55407795908</v>
      </c>
    </row>
    <row r="20" spans="1:27" s="1" customFormat="1" ht="12.75" customHeight="1">
      <c r="A20" s="10">
        <v>1892</v>
      </c>
      <c r="B20" s="11">
        <v>261</v>
      </c>
      <c r="C20" s="12">
        <f t="shared" si="0"/>
        <v>0.01322001084520943</v>
      </c>
      <c r="D20" s="29"/>
      <c r="E20" s="29"/>
      <c r="F20" s="40"/>
      <c r="G20" s="2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36">
        <f t="shared" si="2"/>
        <v>13425.102450979752</v>
      </c>
      <c r="X20">
        <f t="shared" si="3"/>
        <v>1892</v>
      </c>
      <c r="Y20">
        <f aca="true" t="shared" si="5" ref="Y20:Y27">+(1-0.0357)^0.1*Y19</f>
        <v>4.891284833003844</v>
      </c>
      <c r="Z20" s="1">
        <v>65666</v>
      </c>
      <c r="AA20">
        <f t="shared" si="1"/>
        <v>13425.102450979752</v>
      </c>
    </row>
    <row r="21" spans="1:27" s="1" customFormat="1" ht="12.75" customHeight="1">
      <c r="A21" s="10">
        <v>1893</v>
      </c>
      <c r="B21" s="11">
        <v>266</v>
      </c>
      <c r="C21" s="12">
        <f t="shared" si="0"/>
        <v>0.013162986042860963</v>
      </c>
      <c r="D21" s="29"/>
      <c r="E21" s="29"/>
      <c r="F21" s="40"/>
      <c r="G21" s="2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36">
        <f t="shared" si="2"/>
        <v>13741.5628498749</v>
      </c>
      <c r="X21">
        <f t="shared" si="3"/>
        <v>1893</v>
      </c>
      <c r="Y21">
        <f t="shared" si="5"/>
        <v>4.873535909389643</v>
      </c>
      <c r="Z21" s="1">
        <v>66970</v>
      </c>
      <c r="AA21">
        <f t="shared" si="1"/>
        <v>13741.5628498749</v>
      </c>
    </row>
    <row r="22" spans="1:27" s="1" customFormat="1" ht="12.75" customHeight="1">
      <c r="A22" s="10">
        <v>1894</v>
      </c>
      <c r="B22" s="11">
        <v>285</v>
      </c>
      <c r="C22" s="12">
        <f t="shared" si="0"/>
        <v>0.013783434633108164</v>
      </c>
      <c r="D22" s="29"/>
      <c r="E22" s="29"/>
      <c r="F22" s="40"/>
      <c r="G22" s="2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36">
        <f t="shared" si="2"/>
        <v>14060.35615640295</v>
      </c>
      <c r="X22">
        <f t="shared" si="3"/>
        <v>1894</v>
      </c>
      <c r="Y22">
        <f t="shared" si="5"/>
        <v>4.855851390998245</v>
      </c>
      <c r="Z22" s="1">
        <v>68275</v>
      </c>
      <c r="AA22">
        <f t="shared" si="1"/>
        <v>14060.35615640295</v>
      </c>
    </row>
    <row r="23" spans="1:27" s="1" customFormat="1" ht="12.75" customHeight="1">
      <c r="A23" s="10">
        <v>1895</v>
      </c>
      <c r="B23" s="11">
        <v>340</v>
      </c>
      <c r="C23" s="12">
        <f t="shared" si="0"/>
        <v>0.016076444630660415</v>
      </c>
      <c r="D23" s="29"/>
      <c r="E23" s="29"/>
      <c r="F23" s="40"/>
      <c r="G23" s="2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36">
        <f t="shared" si="2"/>
        <v>14381.289228531521</v>
      </c>
      <c r="X23">
        <f t="shared" si="3"/>
        <v>1895</v>
      </c>
      <c r="Y23">
        <f t="shared" si="5"/>
        <v>4.838231044123493</v>
      </c>
      <c r="Z23" s="1">
        <v>69580</v>
      </c>
      <c r="AA23">
        <f t="shared" si="1"/>
        <v>14381.289228531521</v>
      </c>
    </row>
    <row r="24" spans="1:27" s="1" customFormat="1" ht="12.75" customHeight="1">
      <c r="A24" s="10">
        <v>1896</v>
      </c>
      <c r="B24" s="11">
        <v>404</v>
      </c>
      <c r="C24" s="12">
        <f t="shared" si="0"/>
        <v>0.018682876997622166</v>
      </c>
      <c r="D24" s="29"/>
      <c r="E24" s="29"/>
      <c r="F24" s="40"/>
      <c r="G24" s="2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6">
        <f t="shared" si="2"/>
        <v>14704.373423588058</v>
      </c>
      <c r="X24">
        <f t="shared" si="3"/>
        <v>1896</v>
      </c>
      <c r="Y24">
        <f t="shared" si="5"/>
        <v>4.8206746359072765</v>
      </c>
      <c r="Z24" s="1">
        <v>70885</v>
      </c>
      <c r="AA24">
        <f t="shared" si="1"/>
        <v>14704.373423588058</v>
      </c>
    </row>
    <row r="25" spans="1:27" s="1" customFormat="1" ht="12.75" customHeight="1">
      <c r="A25" s="10">
        <v>1897</v>
      </c>
      <c r="B25" s="11">
        <v>515</v>
      </c>
      <c r="C25" s="12">
        <f t="shared" si="0"/>
        <v>0.0233009781740241</v>
      </c>
      <c r="D25" s="29"/>
      <c r="E25" s="29"/>
      <c r="F25" s="40"/>
      <c r="G25" s="2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6">
        <f t="shared" si="2"/>
        <v>15029.411957923832</v>
      </c>
      <c r="X25">
        <f t="shared" si="3"/>
        <v>1897</v>
      </c>
      <c r="Y25">
        <f t="shared" si="5"/>
        <v>4.803181934336452</v>
      </c>
      <c r="Z25" s="1">
        <v>72189</v>
      </c>
      <c r="AA25">
        <f t="shared" si="1"/>
        <v>15029.411957923832</v>
      </c>
    </row>
    <row r="26" spans="1:27" s="1" customFormat="1" ht="12.75" customHeight="1">
      <c r="A26" s="10">
        <v>1898</v>
      </c>
      <c r="B26" s="11">
        <v>681</v>
      </c>
      <c r="C26" s="12">
        <f t="shared" si="0"/>
        <v>0.030154657035018875</v>
      </c>
      <c r="D26" s="29"/>
      <c r="E26" s="29"/>
      <c r="F26" s="40"/>
      <c r="G26" s="2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6">
        <f t="shared" si="2"/>
        <v>15356.831930213004</v>
      </c>
      <c r="X26">
        <f t="shared" si="3"/>
        <v>1898</v>
      </c>
      <c r="Y26">
        <f t="shared" si="5"/>
        <v>4.785752708239779</v>
      </c>
      <c r="Z26" s="1">
        <v>73494</v>
      </c>
      <c r="AA26">
        <f t="shared" si="1"/>
        <v>15356.831930213004</v>
      </c>
    </row>
    <row r="27" spans="1:27" s="1" customFormat="1" ht="12.75" customHeight="1">
      <c r="A27" s="10">
        <v>1899</v>
      </c>
      <c r="B27" s="11">
        <v>1005</v>
      </c>
      <c r="C27" s="12">
        <f t="shared" si="0"/>
        <v>0.043566297536417296</v>
      </c>
      <c r="D27" s="29"/>
      <c r="E27" s="29"/>
      <c r="F27" s="40"/>
      <c r="G27" s="2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6">
        <f t="shared" si="2"/>
        <v>15686.437421696035</v>
      </c>
      <c r="X27">
        <f t="shared" si="3"/>
        <v>1899</v>
      </c>
      <c r="Y27">
        <f t="shared" si="5"/>
        <v>4.768386727284866</v>
      </c>
      <c r="Z27" s="1">
        <v>74799</v>
      </c>
      <c r="AA27">
        <f t="shared" si="1"/>
        <v>15686.437421696035</v>
      </c>
    </row>
    <row r="28" spans="1:26" s="1" customFormat="1" ht="12.75" customHeight="1">
      <c r="A28" s="10">
        <v>1900</v>
      </c>
      <c r="B28" s="11">
        <v>1356</v>
      </c>
      <c r="C28" s="12">
        <f>(B28*0.68)/V28</f>
        <v>0.057658829414707354</v>
      </c>
      <c r="D28" s="29"/>
      <c r="E28" s="29"/>
      <c r="F28" s="40"/>
      <c r="G28" s="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>
        <v>15992</v>
      </c>
      <c r="Z28"/>
    </row>
    <row r="29" spans="1:22" s="1" customFormat="1" ht="12.75" customHeight="1">
      <c r="A29" s="10">
        <v>1901</v>
      </c>
      <c r="B29" s="11">
        <v>1801</v>
      </c>
      <c r="C29" s="12">
        <f aca="true" t="shared" si="6" ref="C29:C47">(B29*0.68)/V29</f>
        <v>0.07492688895686754</v>
      </c>
      <c r="D29" s="29"/>
      <c r="E29" s="29"/>
      <c r="F29" s="40"/>
      <c r="G29" s="2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>
        <v>16345</v>
      </c>
    </row>
    <row r="30" spans="1:29" s="1" customFormat="1" ht="12.75" customHeight="1">
      <c r="A30" s="10">
        <v>1902</v>
      </c>
      <c r="B30" s="11">
        <v>2371</v>
      </c>
      <c r="C30" s="12">
        <f t="shared" si="6"/>
        <v>0.09645130413974637</v>
      </c>
      <c r="D30" s="29"/>
      <c r="E30" s="29"/>
      <c r="F30" s="40"/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>
        <v>16716</v>
      </c>
      <c r="Y30" s="3" t="s">
        <v>24</v>
      </c>
      <c r="Z30"/>
      <c r="AA30"/>
      <c r="AB30"/>
      <c r="AC30"/>
    </row>
    <row r="31" spans="1:29" s="1" customFormat="1" ht="12.75" customHeight="1">
      <c r="A31" s="10">
        <v>1903</v>
      </c>
      <c r="B31" s="11">
        <v>2809</v>
      </c>
      <c r="C31" s="12">
        <f t="shared" si="6"/>
        <v>0.11165068973579613</v>
      </c>
      <c r="D31" s="29"/>
      <c r="E31" s="29"/>
      <c r="F31" s="40"/>
      <c r="G31" s="2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>
        <v>17108</v>
      </c>
      <c r="Y31" t="s">
        <v>0</v>
      </c>
      <c r="Z31"/>
      <c r="AA31"/>
      <c r="AB31"/>
      <c r="AC31"/>
    </row>
    <row r="32" spans="1:29" s="1" customFormat="1" ht="12.75" customHeight="1">
      <c r="A32" s="10">
        <v>1904</v>
      </c>
      <c r="B32" s="11">
        <v>3353</v>
      </c>
      <c r="C32" s="12">
        <f t="shared" si="6"/>
        <v>0.13013184178985218</v>
      </c>
      <c r="D32" s="29"/>
      <c r="E32" s="29"/>
      <c r="F32" s="40"/>
      <c r="G32" s="2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>
        <v>17521</v>
      </c>
      <c r="Y32" t="s">
        <v>25</v>
      </c>
      <c r="Z32">
        <v>1907</v>
      </c>
      <c r="AA32" s="35">
        <v>0.08</v>
      </c>
      <c r="AB32"/>
      <c r="AC32" s="35">
        <f>(AA37-AA32)/5</f>
        <v>0.0158</v>
      </c>
    </row>
    <row r="33" spans="1:29" s="1" customFormat="1" ht="12.75" customHeight="1">
      <c r="A33" s="10">
        <v>1905</v>
      </c>
      <c r="B33" s="11">
        <v>4127</v>
      </c>
      <c r="C33" s="12">
        <f t="shared" si="6"/>
        <v>0.15643904342494008</v>
      </c>
      <c r="D33" s="29"/>
      <c r="E33" s="29"/>
      <c r="F33" s="40"/>
      <c r="G33" s="2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>
        <v>17939</v>
      </c>
      <c r="Y33"/>
      <c r="Z33">
        <f aca="true" t="shared" si="7" ref="Z33:Z45">Z32+1</f>
        <v>1908</v>
      </c>
      <c r="AA33" s="35">
        <f>+(AA32+$AC$32)</f>
        <v>0.0958</v>
      </c>
      <c r="AB33"/>
      <c r="AC33"/>
    </row>
    <row r="34" spans="1:29" s="1" customFormat="1" ht="12.75" customHeight="1">
      <c r="A34" s="10">
        <v>1906</v>
      </c>
      <c r="B34" s="11">
        <v>4933</v>
      </c>
      <c r="C34" s="12">
        <f t="shared" si="6"/>
        <v>0.18236598890942698</v>
      </c>
      <c r="D34" s="29"/>
      <c r="E34" s="29"/>
      <c r="F34" s="40"/>
      <c r="G34" s="2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>
        <v>18394</v>
      </c>
      <c r="Y34"/>
      <c r="Z34">
        <f t="shared" si="7"/>
        <v>1909</v>
      </c>
      <c r="AA34" s="35">
        <f>+(AA33+$AC$32)</f>
        <v>0.1116</v>
      </c>
      <c r="AB34"/>
      <c r="AC34"/>
    </row>
    <row r="35" spans="1:29" s="1" customFormat="1" ht="12.75" customHeight="1">
      <c r="A35" s="10">
        <v>1907</v>
      </c>
      <c r="B35" s="11">
        <v>6119</v>
      </c>
      <c r="C35" s="12">
        <f t="shared" si="6"/>
        <v>0.2205863330329216</v>
      </c>
      <c r="D35" s="32"/>
      <c r="E35" s="33">
        <v>0.08</v>
      </c>
      <c r="F35" s="42"/>
      <c r="G35" s="3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>
        <v>18863</v>
      </c>
      <c r="Y35"/>
      <c r="Z35">
        <f t="shared" si="7"/>
        <v>1910</v>
      </c>
      <c r="AA35" s="35">
        <f>+(AA34+$AC$32)</f>
        <v>0.1274</v>
      </c>
      <c r="AB35"/>
      <c r="AC35"/>
    </row>
    <row r="36" spans="1:29" s="1" customFormat="1" ht="12.75" customHeight="1">
      <c r="A36" s="10">
        <v>1908</v>
      </c>
      <c r="B36" s="11">
        <v>6484</v>
      </c>
      <c r="C36" s="12">
        <f t="shared" si="6"/>
        <v>0.22852285684668808</v>
      </c>
      <c r="D36" s="32"/>
      <c r="E36" s="33">
        <f>+(E35+'Penetration Rate Data'!$AC$32)</f>
        <v>0.0958</v>
      </c>
      <c r="F36" s="42"/>
      <c r="G36" s="3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>
        <v>19294</v>
      </c>
      <c r="Y36"/>
      <c r="Z36">
        <f t="shared" si="7"/>
        <v>1911</v>
      </c>
      <c r="AA36" s="35">
        <f>+(AA35+$AC$32)</f>
        <v>0.14320000000000002</v>
      </c>
      <c r="AB36"/>
      <c r="AC36"/>
    </row>
    <row r="37" spans="1:29" s="1" customFormat="1" ht="12.75" customHeight="1">
      <c r="A37" s="10">
        <v>1909</v>
      </c>
      <c r="B37" s="11">
        <v>6996</v>
      </c>
      <c r="C37" s="12">
        <f t="shared" si="6"/>
        <v>0.2410702341137124</v>
      </c>
      <c r="D37" s="32"/>
      <c r="E37" s="33">
        <f>+(E36+'Penetration Rate Data'!$AC$32)</f>
        <v>0.1116</v>
      </c>
      <c r="F37" s="42"/>
      <c r="G37" s="3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>
        <v>19734</v>
      </c>
      <c r="Y37" t="s">
        <v>25</v>
      </c>
      <c r="Z37">
        <f t="shared" si="7"/>
        <v>1912</v>
      </c>
      <c r="AA37" s="35">
        <v>0.159</v>
      </c>
      <c r="AB37"/>
      <c r="AC37" s="35">
        <f>(AA42-AA37)/5</f>
        <v>0.0168</v>
      </c>
    </row>
    <row r="38" spans="1:29" s="1" customFormat="1" ht="12.75" customHeight="1">
      <c r="A38" s="10">
        <v>1910</v>
      </c>
      <c r="B38" s="11">
        <v>7635</v>
      </c>
      <c r="C38" s="12">
        <f t="shared" si="6"/>
        <v>0.25723628796511916</v>
      </c>
      <c r="D38" s="32"/>
      <c r="E38" s="33">
        <f>+(E37+'Penetration Rate Data'!$AC$32)</f>
        <v>0.1274</v>
      </c>
      <c r="F38" s="42"/>
      <c r="G38" s="3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>
        <v>20183</v>
      </c>
      <c r="Y38"/>
      <c r="Z38">
        <f t="shared" si="7"/>
        <v>1913</v>
      </c>
      <c r="AA38" s="35">
        <f>+(AA37+$AC$37)</f>
        <v>0.1758</v>
      </c>
      <c r="AB38"/>
      <c r="AC38"/>
    </row>
    <row r="39" spans="1:29" s="1" customFormat="1" ht="12.75" customHeight="1">
      <c r="A39" s="10">
        <v>1911</v>
      </c>
      <c r="B39" s="11">
        <v>8349</v>
      </c>
      <c r="C39" s="12">
        <f t="shared" si="6"/>
        <v>0.2753307468477207</v>
      </c>
      <c r="D39" s="32"/>
      <c r="E39" s="33">
        <f>+(E38+'Penetration Rate Data'!$AC$32)</f>
        <v>0.14320000000000002</v>
      </c>
      <c r="F39" s="42"/>
      <c r="G39" s="3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>
        <v>20620</v>
      </c>
      <c r="Y39"/>
      <c r="Z39">
        <f t="shared" si="7"/>
        <v>1914</v>
      </c>
      <c r="AA39" s="35">
        <f>+(AA38+$AC$37)</f>
        <v>0.19260000000000002</v>
      </c>
      <c r="AB39"/>
      <c r="AC39"/>
    </row>
    <row r="40" spans="1:29" s="1" customFormat="1" ht="12.75" customHeight="1">
      <c r="A40" s="10">
        <v>1912</v>
      </c>
      <c r="B40" s="11">
        <v>8730</v>
      </c>
      <c r="C40" s="12">
        <f t="shared" si="6"/>
        <v>0.28167971530249114</v>
      </c>
      <c r="D40" s="32"/>
      <c r="E40" s="33">
        <v>0.159</v>
      </c>
      <c r="F40" s="42"/>
      <c r="G40" s="3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>
        <v>21075</v>
      </c>
      <c r="Y40"/>
      <c r="Z40">
        <f t="shared" si="7"/>
        <v>1915</v>
      </c>
      <c r="AA40" s="35">
        <f>+(AA39+$AC$37)</f>
        <v>0.20940000000000003</v>
      </c>
      <c r="AB40"/>
      <c r="AC40"/>
    </row>
    <row r="41" spans="1:29" s="1" customFormat="1" ht="12.75" customHeight="1">
      <c r="A41" s="10">
        <v>1913</v>
      </c>
      <c r="B41" s="11">
        <v>9543</v>
      </c>
      <c r="C41" s="12">
        <f t="shared" si="6"/>
        <v>0.3003443487920023</v>
      </c>
      <c r="D41" s="32"/>
      <c r="E41" s="33">
        <f>+(E40+'Penetration Rate Data'!$AC$37)</f>
        <v>0.1758</v>
      </c>
      <c r="F41" s="42"/>
      <c r="G41" s="3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>
        <v>21606</v>
      </c>
      <c r="Y41"/>
      <c r="Z41">
        <f t="shared" si="7"/>
        <v>1916</v>
      </c>
      <c r="AA41" s="35">
        <f>+(AA40+$AC$37)</f>
        <v>0.22620000000000004</v>
      </c>
      <c r="AB41"/>
      <c r="AC41"/>
    </row>
    <row r="42" spans="1:29" s="1" customFormat="1" ht="12.75" customHeight="1">
      <c r="A42" s="10">
        <v>1914</v>
      </c>
      <c r="B42" s="11">
        <v>10046</v>
      </c>
      <c r="C42" s="12">
        <f t="shared" si="6"/>
        <v>0.3089678878335595</v>
      </c>
      <c r="D42" s="32"/>
      <c r="E42" s="33">
        <f>+(E41+'Penetration Rate Data'!$AC$37)</f>
        <v>0.19260000000000002</v>
      </c>
      <c r="F42" s="42"/>
      <c r="G42" s="3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>
        <v>22110</v>
      </c>
      <c r="Y42" t="s">
        <v>25</v>
      </c>
      <c r="Z42">
        <f t="shared" si="7"/>
        <v>1917</v>
      </c>
      <c r="AA42" s="35">
        <v>0.243</v>
      </c>
      <c r="AB42"/>
      <c r="AC42" s="35">
        <f>(AA45-AA42)/3</f>
        <v>0.03466666666666666</v>
      </c>
    </row>
    <row r="43" spans="1:29" s="1" customFormat="1" ht="12.75" customHeight="1">
      <c r="A43" s="10">
        <v>1915</v>
      </c>
      <c r="B43" s="11">
        <v>10524</v>
      </c>
      <c r="C43" s="12">
        <f t="shared" si="6"/>
        <v>0.31804453135416205</v>
      </c>
      <c r="D43" s="32"/>
      <c r="E43" s="33">
        <f>+(E42+'Penetration Rate Data'!$AC$37)</f>
        <v>0.20940000000000003</v>
      </c>
      <c r="F43" s="42"/>
      <c r="G43" s="3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>
        <v>22501</v>
      </c>
      <c r="Y43"/>
      <c r="Z43">
        <f t="shared" si="7"/>
        <v>1918</v>
      </c>
      <c r="AA43" s="35">
        <f>+(AA42+$AC$42)</f>
        <v>0.2776666666666667</v>
      </c>
      <c r="AB43"/>
      <c r="AC43"/>
    </row>
    <row r="44" spans="1:29" s="1" customFormat="1" ht="12.75" customHeight="1">
      <c r="A44" s="10">
        <v>1916</v>
      </c>
      <c r="B44" s="11">
        <v>11241</v>
      </c>
      <c r="C44" s="12">
        <f t="shared" si="6"/>
        <v>0.33341533629939807</v>
      </c>
      <c r="D44" s="32"/>
      <c r="E44" s="33">
        <f>+(E43+'Penetration Rate Data'!$AC$37)</f>
        <v>0.22620000000000004</v>
      </c>
      <c r="F44" s="42"/>
      <c r="G44" s="3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>
        <v>22926</v>
      </c>
      <c r="Y44"/>
      <c r="Z44">
        <f t="shared" si="7"/>
        <v>1919</v>
      </c>
      <c r="AA44" s="35">
        <f>+(AA43+$AC$42)</f>
        <v>0.31233333333333335</v>
      </c>
      <c r="AB44"/>
      <c r="AC44"/>
    </row>
    <row r="45" spans="1:29" s="1" customFormat="1" ht="12.75" customHeight="1">
      <c r="A45" s="10">
        <v>1917</v>
      </c>
      <c r="B45" s="11">
        <v>11717</v>
      </c>
      <c r="C45" s="12">
        <f t="shared" si="6"/>
        <v>0.3416181451785791</v>
      </c>
      <c r="D45" s="32"/>
      <c r="E45" s="33">
        <v>0.243</v>
      </c>
      <c r="F45" s="42"/>
      <c r="G45" s="3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>
        <v>23323</v>
      </c>
      <c r="Y45" t="s">
        <v>25</v>
      </c>
      <c r="Z45">
        <f t="shared" si="7"/>
        <v>1920</v>
      </c>
      <c r="AA45" s="35">
        <v>0.347</v>
      </c>
      <c r="AB45"/>
      <c r="AC45"/>
    </row>
    <row r="46" spans="1:22" s="1" customFormat="1" ht="12.75" customHeight="1">
      <c r="A46" s="10">
        <v>1918</v>
      </c>
      <c r="B46" s="11">
        <v>12078</v>
      </c>
      <c r="C46" s="12">
        <f t="shared" si="6"/>
        <v>0.34920872486075094</v>
      </c>
      <c r="D46" s="32"/>
      <c r="E46" s="33">
        <f>+(E45+'Penetration Rate Data'!AC$42)</f>
        <v>0.2776666666666667</v>
      </c>
      <c r="F46" s="42"/>
      <c r="G46" s="3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>
        <v>23519</v>
      </c>
    </row>
    <row r="47" spans="1:22" s="1" customFormat="1" ht="12.75" customHeight="1">
      <c r="A47" s="10">
        <v>1919</v>
      </c>
      <c r="B47" s="11">
        <v>12669</v>
      </c>
      <c r="C47" s="12">
        <f t="shared" si="6"/>
        <v>0.3608645750429355</v>
      </c>
      <c r="D47" s="32"/>
      <c r="E47" s="33">
        <f>+(E46+'Penetration Rate Data'!AC$42)</f>
        <v>0.31233333333333335</v>
      </c>
      <c r="F47" s="42"/>
      <c r="G47" s="3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>
        <v>23873</v>
      </c>
    </row>
    <row r="48" spans="1:22" s="1" customFormat="1" ht="12.75" customHeight="1">
      <c r="A48" s="10">
        <v>1920</v>
      </c>
      <c r="B48" s="11">
        <v>13273</v>
      </c>
      <c r="C48" s="12">
        <v>0.35</v>
      </c>
      <c r="D48" s="32"/>
      <c r="E48" s="33">
        <v>0.347</v>
      </c>
      <c r="F48" s="42"/>
      <c r="G48" s="3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>
        <v>24467</v>
      </c>
    </row>
    <row r="49" spans="1:22" s="1" customFormat="1" ht="12.75" customHeight="1">
      <c r="A49" s="10">
        <v>1921</v>
      </c>
      <c r="B49" s="11">
        <v>13817</v>
      </c>
      <c r="C49" s="12">
        <v>0.353</v>
      </c>
      <c r="D49" s="32"/>
      <c r="E49" s="33">
        <v>0.378</v>
      </c>
      <c r="F49" s="42"/>
      <c r="G49" s="3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>
        <v>25119</v>
      </c>
    </row>
    <row r="50" spans="1:22" s="1" customFormat="1" ht="12.75" customHeight="1">
      <c r="A50" s="10">
        <v>1922</v>
      </c>
      <c r="B50" s="11">
        <v>14347</v>
      </c>
      <c r="C50" s="12">
        <v>0.356</v>
      </c>
      <c r="D50" s="32"/>
      <c r="E50" s="33">
        <v>0.4</v>
      </c>
      <c r="F50" s="42">
        <v>60</v>
      </c>
      <c r="G50" s="33">
        <f>F50/V50</f>
        <v>0.0023358118892825163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>
        <v>25687</v>
      </c>
    </row>
    <row r="51" spans="1:22" s="1" customFormat="1" ht="12.75" customHeight="1">
      <c r="A51" s="10">
        <v>1923</v>
      </c>
      <c r="B51" s="11">
        <v>15316</v>
      </c>
      <c r="C51" s="12">
        <v>0.373</v>
      </c>
      <c r="D51" s="32"/>
      <c r="E51" s="33">
        <v>0.442</v>
      </c>
      <c r="F51" s="42">
        <v>400</v>
      </c>
      <c r="G51" s="33">
        <f aca="true" t="shared" si="8" ref="G51:G98">F51/V51</f>
        <v>0.015210282150733896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>
        <v>26298</v>
      </c>
    </row>
    <row r="52" spans="1:22" s="1" customFormat="1" ht="12.75" customHeight="1">
      <c r="A52" s="10">
        <v>1924</v>
      </c>
      <c r="B52" s="11">
        <v>16015</v>
      </c>
      <c r="C52" s="12">
        <v>0.378</v>
      </c>
      <c r="D52" s="32"/>
      <c r="E52" s="33">
        <v>0.486</v>
      </c>
      <c r="F52" s="42">
        <v>1250</v>
      </c>
      <c r="G52" s="33">
        <f t="shared" si="8"/>
        <v>0.046397683827623326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>
        <v>26941</v>
      </c>
    </row>
    <row r="53" spans="1:22" ht="12.75">
      <c r="A53" s="10">
        <v>1925</v>
      </c>
      <c r="B53" s="11">
        <v>16875</v>
      </c>
      <c r="C53" s="12">
        <v>0.387</v>
      </c>
      <c r="D53" s="32"/>
      <c r="E53" s="33">
        <v>0.532</v>
      </c>
      <c r="F53" s="42">
        <v>2750</v>
      </c>
      <c r="G53" s="33">
        <f t="shared" si="8"/>
        <v>0.09985475671750181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>
        <v>27540</v>
      </c>
    </row>
    <row r="54" spans="1:22" ht="12.75">
      <c r="A54" s="10">
        <f aca="true" t="shared" si="9" ref="A54:A59">(A53+1)</f>
        <v>1926</v>
      </c>
      <c r="B54" s="11">
        <v>17680</v>
      </c>
      <c r="C54" s="12">
        <v>0.392</v>
      </c>
      <c r="D54" s="32"/>
      <c r="E54" s="33">
        <v>0.579</v>
      </c>
      <c r="F54" s="42">
        <v>4500</v>
      </c>
      <c r="G54" s="33">
        <f t="shared" si="8"/>
        <v>0.16013664994128324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>
        <v>28101</v>
      </c>
    </row>
    <row r="55" spans="1:22" ht="12.75">
      <c r="A55" s="10">
        <f t="shared" si="9"/>
        <v>1927</v>
      </c>
      <c r="B55" s="11">
        <v>18523</v>
      </c>
      <c r="C55" s="12">
        <v>0.397</v>
      </c>
      <c r="D55" s="32"/>
      <c r="E55" s="33">
        <v>0.631</v>
      </c>
      <c r="F55" s="42">
        <v>6750</v>
      </c>
      <c r="G55" s="33">
        <f t="shared" si="8"/>
        <v>0.23575020955574183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>
        <v>28632</v>
      </c>
    </row>
    <row r="56" spans="1:22" ht="12.75">
      <c r="A56" s="10">
        <f t="shared" si="9"/>
        <v>1928</v>
      </c>
      <c r="B56" s="11">
        <v>19256</v>
      </c>
      <c r="C56" s="12">
        <v>0.408</v>
      </c>
      <c r="D56" s="32"/>
      <c r="E56" s="33">
        <v>0.65</v>
      </c>
      <c r="F56" s="42">
        <v>8000</v>
      </c>
      <c r="G56" s="33">
        <f t="shared" si="8"/>
        <v>0.2746875429199286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>
        <v>29124</v>
      </c>
    </row>
    <row r="57" spans="1:22" ht="12.75">
      <c r="A57" s="10">
        <f t="shared" si="9"/>
        <v>1929</v>
      </c>
      <c r="B57" s="11">
        <v>19970</v>
      </c>
      <c r="C57" s="12">
        <v>0.416</v>
      </c>
      <c r="D57" s="32"/>
      <c r="E57" s="33">
        <v>0.679</v>
      </c>
      <c r="F57" s="42">
        <v>10250</v>
      </c>
      <c r="G57" s="33">
        <f t="shared" si="8"/>
        <v>0.3464944898925022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>
        <v>29582</v>
      </c>
    </row>
    <row r="58" spans="1:22" ht="12.75">
      <c r="A58" s="10">
        <f t="shared" si="9"/>
        <v>1930</v>
      </c>
      <c r="B58" s="11">
        <v>20103</v>
      </c>
      <c r="C58" s="12">
        <v>0.409</v>
      </c>
      <c r="D58" s="32"/>
      <c r="E58" s="33">
        <v>0.682</v>
      </c>
      <c r="F58" s="42">
        <v>13750</v>
      </c>
      <c r="G58" s="33">
        <f t="shared" si="8"/>
        <v>0.4583791712504584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>
        <v>29997</v>
      </c>
    </row>
    <row r="59" spans="1:22" ht="12.75">
      <c r="A59" s="10">
        <f t="shared" si="9"/>
        <v>1931</v>
      </c>
      <c r="B59" s="11">
        <v>19602</v>
      </c>
      <c r="C59" s="12">
        <v>0.392</v>
      </c>
      <c r="D59" s="32"/>
      <c r="E59" s="33">
        <v>0.674</v>
      </c>
      <c r="F59" s="42">
        <v>16700</v>
      </c>
      <c r="G59" s="33">
        <f t="shared" si="8"/>
        <v>0.5516649048625792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>
        <v>30272</v>
      </c>
    </row>
    <row r="60" spans="1:22" ht="12.75">
      <c r="A60" s="10">
        <f aca="true" t="shared" si="10" ref="A60:A103">(A59+1)</f>
        <v>1932</v>
      </c>
      <c r="B60" s="11">
        <v>17424</v>
      </c>
      <c r="C60" s="12">
        <v>0.335</v>
      </c>
      <c r="D60" s="32"/>
      <c r="E60" s="33">
        <v>0.67</v>
      </c>
      <c r="F60" s="42">
        <v>18450</v>
      </c>
      <c r="G60" s="33">
        <f t="shared" si="8"/>
        <v>0.6061302933736326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>
        <v>30439</v>
      </c>
    </row>
    <row r="61" spans="1:22" ht="12.75">
      <c r="A61" s="10">
        <f t="shared" si="10"/>
        <v>1933</v>
      </c>
      <c r="B61" s="11">
        <v>16628</v>
      </c>
      <c r="C61" s="12">
        <v>0.313</v>
      </c>
      <c r="D61" s="32"/>
      <c r="E61" s="33">
        <v>0.667</v>
      </c>
      <c r="F61" s="42">
        <v>19250</v>
      </c>
      <c r="G61" s="33">
        <f t="shared" si="8"/>
        <v>0.6249594182195961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>
        <v>30802</v>
      </c>
    </row>
    <row r="62" spans="1:22" ht="12.75">
      <c r="A62" s="10">
        <f t="shared" si="10"/>
        <v>1934</v>
      </c>
      <c r="B62" s="11">
        <v>16869</v>
      </c>
      <c r="C62" s="12">
        <v>0.314</v>
      </c>
      <c r="D62" s="32"/>
      <c r="E62" s="33">
        <v>0.671</v>
      </c>
      <c r="F62" s="42">
        <v>20400</v>
      </c>
      <c r="G62" s="33">
        <f t="shared" si="8"/>
        <v>0.6516322749632658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>
        <v>31306</v>
      </c>
    </row>
    <row r="63" spans="1:22" ht="12.75">
      <c r="A63" s="10">
        <f t="shared" si="10"/>
        <v>1935</v>
      </c>
      <c r="B63" s="11">
        <v>17424</v>
      </c>
      <c r="C63" s="12">
        <v>0.318</v>
      </c>
      <c r="D63" s="32"/>
      <c r="E63" s="33">
        <v>0.68</v>
      </c>
      <c r="F63" s="42">
        <v>21456</v>
      </c>
      <c r="G63" s="33">
        <f t="shared" si="8"/>
        <v>0.6727706007776245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>
        <v>31892</v>
      </c>
    </row>
    <row r="64" spans="1:22" ht="12.75">
      <c r="A64" s="10">
        <f t="shared" si="10"/>
        <v>1936</v>
      </c>
      <c r="B64" s="11">
        <v>18433</v>
      </c>
      <c r="C64" s="12">
        <v>0.331</v>
      </c>
      <c r="D64" s="32"/>
      <c r="E64" s="33">
        <v>0.703</v>
      </c>
      <c r="F64" s="42">
        <v>22869</v>
      </c>
      <c r="G64" s="33">
        <f t="shared" si="8"/>
        <v>0.7046589018302829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>
        <v>32454</v>
      </c>
    </row>
    <row r="65" spans="1:22" ht="12.75">
      <c r="A65" s="10">
        <f t="shared" si="10"/>
        <v>1937</v>
      </c>
      <c r="B65" s="11">
        <v>19453</v>
      </c>
      <c r="C65" s="12">
        <v>0.343</v>
      </c>
      <c r="D65" s="32"/>
      <c r="E65" s="33">
        <v>0.731</v>
      </c>
      <c r="F65" s="42">
        <v>24500</v>
      </c>
      <c r="G65" s="33">
        <f t="shared" si="8"/>
        <v>0.7404497098646035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>
        <v>33088</v>
      </c>
    </row>
    <row r="66" spans="1:22" ht="12.75">
      <c r="A66" s="10">
        <f t="shared" si="10"/>
        <v>1938</v>
      </c>
      <c r="B66" s="11">
        <v>19953</v>
      </c>
      <c r="C66" s="12">
        <v>0.346</v>
      </c>
      <c r="D66" s="32"/>
      <c r="E66" s="33">
        <v>0.749</v>
      </c>
      <c r="F66" s="42">
        <v>26667</v>
      </c>
      <c r="G66" s="33">
        <f t="shared" si="8"/>
        <v>0.7917050143989549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>
        <v>33683</v>
      </c>
    </row>
    <row r="67" spans="1:22" ht="12.75">
      <c r="A67" s="10">
        <f t="shared" si="10"/>
        <v>1939</v>
      </c>
      <c r="B67" s="11">
        <v>20831</v>
      </c>
      <c r="C67" s="12">
        <v>0.356</v>
      </c>
      <c r="D67" s="32"/>
      <c r="E67" s="33">
        <v>0.773</v>
      </c>
      <c r="F67" s="42">
        <v>27500</v>
      </c>
      <c r="G67" s="33">
        <f t="shared" si="8"/>
        <v>0.7992095091400506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>
        <v>34409</v>
      </c>
    </row>
    <row r="68" spans="1:22" ht="12.75">
      <c r="A68" s="10">
        <f t="shared" si="10"/>
        <v>1940</v>
      </c>
      <c r="B68" s="11">
        <v>21928</v>
      </c>
      <c r="C68" s="12">
        <v>0.369</v>
      </c>
      <c r="D68" s="32"/>
      <c r="E68" s="33">
        <v>0.787</v>
      </c>
      <c r="F68" s="42">
        <v>28500</v>
      </c>
      <c r="G68" s="33">
        <f t="shared" si="8"/>
        <v>0.8107416152248741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>
        <v>35153</v>
      </c>
    </row>
    <row r="69" spans="1:22" ht="12.75">
      <c r="A69" s="10">
        <f t="shared" si="10"/>
        <v>1941</v>
      </c>
      <c r="B69" s="11">
        <v>23521</v>
      </c>
      <c r="C69" s="12">
        <v>0.393</v>
      </c>
      <c r="D69" s="32"/>
      <c r="E69" s="33">
        <v>0.8</v>
      </c>
      <c r="F69" s="42">
        <v>29300</v>
      </c>
      <c r="G69" s="33">
        <f t="shared" si="8"/>
        <v>0.8154972306493362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>
        <v>35929</v>
      </c>
    </row>
    <row r="70" spans="1:22" ht="12.75">
      <c r="A70" s="10">
        <f t="shared" si="10"/>
        <v>1942</v>
      </c>
      <c r="B70" s="11">
        <v>24919</v>
      </c>
      <c r="C70" s="12">
        <v>0.422</v>
      </c>
      <c r="D70" s="32"/>
      <c r="E70" s="33">
        <v>0.812</v>
      </c>
      <c r="F70" s="42">
        <v>30600</v>
      </c>
      <c r="G70" s="33">
        <f t="shared" si="8"/>
        <v>0.8396213472355605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>
        <v>36445</v>
      </c>
    </row>
    <row r="71" spans="1:22" ht="12.75">
      <c r="A71" s="10">
        <f t="shared" si="10"/>
        <v>1943</v>
      </c>
      <c r="B71" s="11">
        <v>26381</v>
      </c>
      <c r="C71" s="12">
        <v>0.45</v>
      </c>
      <c r="D71" s="32"/>
      <c r="E71" s="33">
        <v>0.813</v>
      </c>
      <c r="F71" s="42">
        <v>30800</v>
      </c>
      <c r="G71" s="33">
        <f t="shared" si="8"/>
        <v>0.8362066625037331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>
        <v>36833</v>
      </c>
    </row>
    <row r="72" spans="1:22" ht="12.75">
      <c r="A72" s="10">
        <f t="shared" si="10"/>
        <v>1944</v>
      </c>
      <c r="B72" s="11">
        <v>26859</v>
      </c>
      <c r="C72" s="12">
        <v>0.451</v>
      </c>
      <c r="D72" s="32"/>
      <c r="E72" s="33">
        <v>0.84</v>
      </c>
      <c r="F72" s="42">
        <v>32500</v>
      </c>
      <c r="G72" s="33">
        <f t="shared" si="8"/>
        <v>0.8756567425569177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>
        <v>37115</v>
      </c>
    </row>
    <row r="73" spans="1:22" ht="12.75">
      <c r="A73" s="10">
        <f t="shared" si="10"/>
        <v>1945</v>
      </c>
      <c r="B73" s="11">
        <v>27867</v>
      </c>
      <c r="C73" s="12">
        <v>0.462</v>
      </c>
      <c r="D73" s="32"/>
      <c r="E73" s="33">
        <v>0.85</v>
      </c>
      <c r="F73" s="42">
        <v>33100</v>
      </c>
      <c r="G73" s="33">
        <f t="shared" si="8"/>
        <v>0.8825960589819482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>
        <v>37503</v>
      </c>
    </row>
    <row r="74" spans="1:22" ht="12.75">
      <c r="A74" s="10">
        <f t="shared" si="10"/>
        <v>1946</v>
      </c>
      <c r="B74" s="11">
        <v>31611</v>
      </c>
      <c r="C74" s="12">
        <v>0.514</v>
      </c>
      <c r="D74" s="32"/>
      <c r="E74" s="33">
        <v>0.855</v>
      </c>
      <c r="F74" s="42">
        <v>33998</v>
      </c>
      <c r="G74" s="33">
        <f t="shared" si="8"/>
        <v>0.8860568152202242</v>
      </c>
      <c r="H74" s="11">
        <v>8</v>
      </c>
      <c r="I74" s="12">
        <f aca="true" t="shared" si="11" ref="I74:I81">H74/V74</f>
        <v>0.00020849622100599426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>
        <v>38370</v>
      </c>
    </row>
    <row r="75" spans="1:22" ht="12.75">
      <c r="A75" s="10">
        <f t="shared" si="10"/>
        <v>1947</v>
      </c>
      <c r="B75" s="11">
        <v>34867</v>
      </c>
      <c r="C75" s="12">
        <v>0.549</v>
      </c>
      <c r="D75" s="32"/>
      <c r="E75" s="33">
        <v>0.862</v>
      </c>
      <c r="F75" s="42">
        <v>35900</v>
      </c>
      <c r="G75" s="33">
        <f t="shared" si="8"/>
        <v>0.9179942209834556</v>
      </c>
      <c r="H75" s="11">
        <v>14</v>
      </c>
      <c r="I75" s="12">
        <f t="shared" si="11"/>
        <v>0.0003579921753138824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>
        <v>39107</v>
      </c>
    </row>
    <row r="76" spans="1:22" ht="12.75">
      <c r="A76" s="10">
        <f t="shared" si="10"/>
        <v>1948</v>
      </c>
      <c r="B76" s="11">
        <v>38205</v>
      </c>
      <c r="C76" s="12">
        <v>0.582</v>
      </c>
      <c r="D76" s="32"/>
      <c r="E76" s="33">
        <v>0.896</v>
      </c>
      <c r="F76" s="42">
        <v>37623</v>
      </c>
      <c r="G76" s="33">
        <f t="shared" si="8"/>
        <v>0.9282295470245732</v>
      </c>
      <c r="H76" s="11">
        <v>172</v>
      </c>
      <c r="I76" s="12">
        <f t="shared" si="11"/>
        <v>0.004243560643442218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>
        <v>40532</v>
      </c>
    </row>
    <row r="77" spans="1:22" ht="12.75">
      <c r="A77" s="10">
        <f t="shared" si="10"/>
        <v>1949</v>
      </c>
      <c r="B77" s="11">
        <v>40709</v>
      </c>
      <c r="C77" s="12">
        <v>0.602</v>
      </c>
      <c r="D77" s="32"/>
      <c r="E77" s="33">
        <v>0.93</v>
      </c>
      <c r="F77" s="42">
        <v>39300</v>
      </c>
      <c r="G77" s="33">
        <f t="shared" si="8"/>
        <v>0.9316770186335404</v>
      </c>
      <c r="H77" s="11">
        <v>940</v>
      </c>
      <c r="I77" s="12">
        <f t="shared" si="11"/>
        <v>0.022284386705229718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>
        <v>42182</v>
      </c>
    </row>
    <row r="78" spans="1:22" ht="12.75">
      <c r="A78" s="10">
        <f t="shared" si="10"/>
        <v>1950</v>
      </c>
      <c r="B78" s="11">
        <v>43004</v>
      </c>
      <c r="C78" s="12">
        <v>0.618</v>
      </c>
      <c r="D78" s="32"/>
      <c r="E78" s="33">
        <v>0.94</v>
      </c>
      <c r="F78" s="42">
        <v>40700</v>
      </c>
      <c r="G78" s="33">
        <f t="shared" si="8"/>
        <v>0.9363209717493328</v>
      </c>
      <c r="H78" s="11">
        <v>5030</v>
      </c>
      <c r="I78" s="12">
        <f t="shared" si="11"/>
        <v>0.11571730928499126</v>
      </c>
      <c r="J78" s="13"/>
      <c r="K78" s="13"/>
      <c r="L78" s="13"/>
      <c r="M78" s="34"/>
      <c r="N78" s="13"/>
      <c r="O78" s="13"/>
      <c r="P78" s="13"/>
      <c r="Q78" s="13"/>
      <c r="R78" s="13"/>
      <c r="S78" s="13"/>
      <c r="T78" s="13"/>
      <c r="U78" s="13"/>
      <c r="V78" s="14">
        <v>43468</v>
      </c>
    </row>
    <row r="79" spans="1:22" ht="12.75">
      <c r="A79" s="10">
        <f t="shared" si="10"/>
        <v>1951</v>
      </c>
      <c r="B79" s="11">
        <v>45636</v>
      </c>
      <c r="C79" s="12">
        <v>0.64</v>
      </c>
      <c r="D79" s="32"/>
      <c r="E79" s="33">
        <v>0.952</v>
      </c>
      <c r="F79" s="42">
        <v>41900</v>
      </c>
      <c r="G79" s="33">
        <f t="shared" si="8"/>
        <v>0.9402208060317745</v>
      </c>
      <c r="H79" s="11">
        <v>10320</v>
      </c>
      <c r="I79" s="12">
        <f t="shared" si="11"/>
        <v>0.23157705771474732</v>
      </c>
      <c r="J79" s="13"/>
      <c r="K79" s="13"/>
      <c r="L79" s="13"/>
      <c r="M79" s="34"/>
      <c r="N79" s="13"/>
      <c r="O79" s="13"/>
      <c r="P79" s="13"/>
      <c r="Q79" s="13"/>
      <c r="R79" s="13"/>
      <c r="S79" s="13"/>
      <c r="T79" s="13"/>
      <c r="U79" s="13"/>
      <c r="V79" s="14">
        <v>44564</v>
      </c>
    </row>
    <row r="80" spans="1:22" ht="12.75">
      <c r="A80" s="10">
        <f t="shared" si="10"/>
        <v>1952</v>
      </c>
      <c r="B80" s="11">
        <v>48056</v>
      </c>
      <c r="C80" s="12">
        <v>0.66</v>
      </c>
      <c r="D80" s="32"/>
      <c r="E80" s="33">
        <v>0.961</v>
      </c>
      <c r="F80" s="42">
        <v>42800</v>
      </c>
      <c r="G80" s="33">
        <f t="shared" si="8"/>
        <v>0.9414041879289108</v>
      </c>
      <c r="H80" s="11">
        <v>15300</v>
      </c>
      <c r="I80" s="12">
        <f t="shared" si="11"/>
        <v>0.336530001759634</v>
      </c>
      <c r="J80" s="13"/>
      <c r="K80" s="13"/>
      <c r="L80" s="11">
        <v>14</v>
      </c>
      <c r="M80" s="12">
        <f aca="true" t="shared" si="12" ref="M80:M124">(L80/V80)</f>
        <v>0.0003079359493225409</v>
      </c>
      <c r="N80" s="13"/>
      <c r="O80" s="13"/>
      <c r="P80" s="13"/>
      <c r="Q80" s="13"/>
      <c r="R80" s="13"/>
      <c r="S80" s="13"/>
      <c r="T80" s="13"/>
      <c r="U80" s="13"/>
      <c r="V80" s="14">
        <v>45464</v>
      </c>
    </row>
    <row r="81" spans="1:22" ht="12.75">
      <c r="A81" s="10">
        <f t="shared" si="10"/>
        <v>1953</v>
      </c>
      <c r="B81" s="11">
        <v>50373</v>
      </c>
      <c r="C81" s="12">
        <v>0.68</v>
      </c>
      <c r="D81" s="32"/>
      <c r="E81" s="33">
        <v>0.972</v>
      </c>
      <c r="F81" s="42">
        <v>44800</v>
      </c>
      <c r="G81" s="33">
        <f t="shared" si="8"/>
        <v>0.9566925770906295</v>
      </c>
      <c r="H81" s="11">
        <v>20400</v>
      </c>
      <c r="I81" s="12">
        <f t="shared" si="11"/>
        <v>0.43563679849662595</v>
      </c>
      <c r="J81" s="13"/>
      <c r="K81" s="13"/>
      <c r="L81" s="11">
        <v>30</v>
      </c>
      <c r="M81" s="12">
        <f t="shared" si="12"/>
        <v>0.0006406423507303323</v>
      </c>
      <c r="N81" s="13"/>
      <c r="O81" s="13"/>
      <c r="P81" s="13"/>
      <c r="Q81" s="13"/>
      <c r="R81" s="13"/>
      <c r="S81" s="13"/>
      <c r="T81" s="13"/>
      <c r="U81" s="13"/>
      <c r="V81" s="14">
        <v>46828</v>
      </c>
    </row>
    <row r="82" spans="1:22" ht="12.75">
      <c r="A82" s="10">
        <f t="shared" si="10"/>
        <v>1954</v>
      </c>
      <c r="B82" s="11">
        <v>52806</v>
      </c>
      <c r="C82" s="12">
        <v>0.696</v>
      </c>
      <c r="D82" s="32"/>
      <c r="E82" s="33">
        <v>0.979</v>
      </c>
      <c r="F82" s="42">
        <v>45100</v>
      </c>
      <c r="G82" s="33">
        <f t="shared" si="8"/>
        <v>0.9617640159512081</v>
      </c>
      <c r="H82" s="11"/>
      <c r="I82" s="12"/>
      <c r="J82" s="11">
        <v>5</v>
      </c>
      <c r="K82" s="12">
        <f>(J82/V82)</f>
        <v>0.00010662572238926919</v>
      </c>
      <c r="L82" s="11">
        <v>65</v>
      </c>
      <c r="M82" s="12">
        <f t="shared" si="12"/>
        <v>0.0013861343910604995</v>
      </c>
      <c r="N82" s="13"/>
      <c r="O82" s="13"/>
      <c r="P82" s="13"/>
      <c r="Q82" s="13"/>
      <c r="R82" s="13"/>
      <c r="S82" s="13"/>
      <c r="T82" s="13"/>
      <c r="U82" s="13"/>
      <c r="V82" s="14">
        <v>46893</v>
      </c>
    </row>
    <row r="83" spans="1:22" ht="12.75">
      <c r="A83" s="10">
        <f t="shared" si="10"/>
        <v>1955</v>
      </c>
      <c r="B83" s="11">
        <v>56243</v>
      </c>
      <c r="C83" s="12">
        <v>0.715</v>
      </c>
      <c r="D83" s="32"/>
      <c r="E83" s="33">
        <v>0.984</v>
      </c>
      <c r="F83" s="42">
        <v>45900</v>
      </c>
      <c r="G83" s="33">
        <f t="shared" si="8"/>
        <v>0.960492173767473</v>
      </c>
      <c r="H83" s="11"/>
      <c r="I83" s="12"/>
      <c r="J83" s="11">
        <v>20</v>
      </c>
      <c r="K83" s="12">
        <f>(J83/V83)</f>
        <v>0.0004185151083954131</v>
      </c>
      <c r="L83" s="11">
        <v>150</v>
      </c>
      <c r="M83" s="12">
        <f t="shared" si="12"/>
        <v>0.003138863312965598</v>
      </c>
      <c r="N83" s="13"/>
      <c r="O83" s="13"/>
      <c r="P83" s="13"/>
      <c r="Q83" s="13"/>
      <c r="R83" s="13"/>
      <c r="S83" s="13"/>
      <c r="T83" s="13"/>
      <c r="U83" s="13"/>
      <c r="V83" s="14">
        <v>47788</v>
      </c>
    </row>
    <row r="84" spans="1:22" ht="12.75">
      <c r="A84" s="10">
        <f t="shared" si="10"/>
        <v>1956</v>
      </c>
      <c r="B84" s="11">
        <v>60190</v>
      </c>
      <c r="C84" s="12">
        <v>0.738</v>
      </c>
      <c r="D84" s="32"/>
      <c r="E84" s="33"/>
      <c r="F84" s="42">
        <v>46800</v>
      </c>
      <c r="G84" s="33">
        <f t="shared" si="8"/>
        <v>0.959311263708107</v>
      </c>
      <c r="H84" s="11"/>
      <c r="I84" s="12"/>
      <c r="J84" s="11">
        <v>100</v>
      </c>
      <c r="K84" s="12">
        <v>0.001</v>
      </c>
      <c r="L84" s="11">
        <v>300</v>
      </c>
      <c r="M84" s="12">
        <f t="shared" si="12"/>
        <v>0.006149431177616071</v>
      </c>
      <c r="N84" s="13"/>
      <c r="O84" s="13"/>
      <c r="P84" s="13"/>
      <c r="Q84" s="13"/>
      <c r="R84" s="13"/>
      <c r="S84" s="13"/>
      <c r="T84" s="13"/>
      <c r="U84" s="13"/>
      <c r="V84" s="14">
        <v>48785</v>
      </c>
    </row>
    <row r="85" spans="1:22" ht="12.75">
      <c r="A85" s="10">
        <f t="shared" si="10"/>
        <v>1957</v>
      </c>
      <c r="B85" s="11">
        <v>63624</v>
      </c>
      <c r="C85" s="12">
        <v>0.755</v>
      </c>
      <c r="D85" s="32"/>
      <c r="E85" s="33"/>
      <c r="F85" s="42">
        <v>47600</v>
      </c>
      <c r="G85" s="33">
        <f t="shared" si="8"/>
        <v>0.9607815433058151</v>
      </c>
      <c r="H85" s="11"/>
      <c r="I85" s="12"/>
      <c r="J85" s="11">
        <v>85</v>
      </c>
      <c r="K85" s="12">
        <v>0.002</v>
      </c>
      <c r="L85" s="11">
        <v>350</v>
      </c>
      <c r="M85" s="12">
        <f t="shared" si="12"/>
        <v>0.0070645701713662875</v>
      </c>
      <c r="N85" s="13"/>
      <c r="O85" s="13"/>
      <c r="P85" s="13"/>
      <c r="Q85" s="13"/>
      <c r="R85" s="13"/>
      <c r="S85" s="13"/>
      <c r="T85" s="13"/>
      <c r="U85" s="13"/>
      <c r="V85" s="14">
        <v>49543</v>
      </c>
    </row>
    <row r="86" spans="1:22" ht="12.75">
      <c r="A86" s="10">
        <f t="shared" si="10"/>
        <v>1958</v>
      </c>
      <c r="B86" s="11">
        <v>66645</v>
      </c>
      <c r="C86" s="12">
        <v>0.764</v>
      </c>
      <c r="D86" s="32"/>
      <c r="E86" s="33"/>
      <c r="F86" s="42">
        <v>48500</v>
      </c>
      <c r="G86" s="33">
        <f t="shared" si="8"/>
        <v>0.9622634022459426</v>
      </c>
      <c r="H86" s="11"/>
      <c r="I86" s="12"/>
      <c r="J86" s="11">
        <v>80</v>
      </c>
      <c r="K86" s="12">
        <v>0.004</v>
      </c>
      <c r="L86" s="11">
        <v>450</v>
      </c>
      <c r="M86" s="12">
        <f t="shared" si="12"/>
        <v>0.008928217134240704</v>
      </c>
      <c r="N86" s="13"/>
      <c r="O86" s="13"/>
      <c r="P86" s="13"/>
      <c r="Q86" s="13"/>
      <c r="R86" s="13"/>
      <c r="S86" s="13"/>
      <c r="T86" s="13"/>
      <c r="U86" s="13"/>
      <c r="V86" s="14">
        <v>50402</v>
      </c>
    </row>
    <row r="87" spans="1:22" ht="12.75">
      <c r="A87" s="10">
        <f t="shared" si="10"/>
        <v>1959</v>
      </c>
      <c r="B87" s="11">
        <v>70820</v>
      </c>
      <c r="C87" s="12">
        <v>0.78</v>
      </c>
      <c r="D87" s="32"/>
      <c r="E87" s="33"/>
      <c r="F87" s="42">
        <v>49450</v>
      </c>
      <c r="G87" s="33">
        <f t="shared" si="8"/>
        <v>0.9639000428833184</v>
      </c>
      <c r="H87" s="11"/>
      <c r="I87" s="12"/>
      <c r="J87" s="11">
        <v>90</v>
      </c>
      <c r="K87" s="12">
        <v>0.006</v>
      </c>
      <c r="L87" s="11">
        <v>550</v>
      </c>
      <c r="M87" s="12">
        <f t="shared" si="12"/>
        <v>0.010720829597286655</v>
      </c>
      <c r="N87" s="13"/>
      <c r="O87" s="13"/>
      <c r="P87" s="13"/>
      <c r="Q87" s="13"/>
      <c r="R87" s="13"/>
      <c r="S87" s="13"/>
      <c r="T87" s="13"/>
      <c r="U87" s="13"/>
      <c r="V87" s="14">
        <v>51302</v>
      </c>
    </row>
    <row r="88" spans="1:22" ht="12.75">
      <c r="A88" s="10">
        <f t="shared" si="10"/>
        <v>1960</v>
      </c>
      <c r="B88" s="11">
        <v>74342</v>
      </c>
      <c r="C88" s="12">
        <v>0.783</v>
      </c>
      <c r="D88" s="32"/>
      <c r="E88" s="33"/>
      <c r="F88" s="42">
        <v>50193</v>
      </c>
      <c r="G88" s="33">
        <f t="shared" si="8"/>
        <v>0.9540581638471773</v>
      </c>
      <c r="H88" s="11"/>
      <c r="I88" s="12"/>
      <c r="J88" s="11">
        <v>120</v>
      </c>
      <c r="K88" s="12">
        <v>0.007</v>
      </c>
      <c r="L88" s="11">
        <v>650</v>
      </c>
      <c r="M88" s="12">
        <f t="shared" si="12"/>
        <v>0.012355065576886523</v>
      </c>
      <c r="N88" s="13"/>
      <c r="O88" s="13"/>
      <c r="P88" s="13"/>
      <c r="Q88" s="13"/>
      <c r="R88" s="13"/>
      <c r="S88" s="13"/>
      <c r="T88" s="13"/>
      <c r="U88" s="13"/>
      <c r="V88" s="14">
        <v>52610</v>
      </c>
    </row>
    <row r="89" spans="1:22" ht="12.75">
      <c r="A89" s="10">
        <f t="shared" si="10"/>
        <v>1961</v>
      </c>
      <c r="B89" s="11">
        <v>77422</v>
      </c>
      <c r="C89" s="12">
        <v>0.789</v>
      </c>
      <c r="D89" s="32"/>
      <c r="E89" s="33"/>
      <c r="F89" s="42">
        <v>50695</v>
      </c>
      <c r="G89" s="33">
        <f t="shared" si="8"/>
        <v>0.9512863335272372</v>
      </c>
      <c r="H89" s="11"/>
      <c r="I89" s="12"/>
      <c r="J89" s="11">
        <v>147</v>
      </c>
      <c r="K89" s="12">
        <v>0.009</v>
      </c>
      <c r="L89" s="11">
        <v>725</v>
      </c>
      <c r="M89" s="12">
        <f t="shared" si="12"/>
        <v>0.013604548610459552</v>
      </c>
      <c r="N89" s="13"/>
      <c r="O89" s="13"/>
      <c r="P89" s="13"/>
      <c r="Q89" s="13"/>
      <c r="R89" s="13"/>
      <c r="S89" s="13"/>
      <c r="T89" s="13"/>
      <c r="U89" s="13"/>
      <c r="V89" s="14">
        <v>53291</v>
      </c>
    </row>
    <row r="90" spans="1:22" ht="12.75">
      <c r="A90" s="10">
        <f t="shared" si="10"/>
        <v>1962</v>
      </c>
      <c r="B90" s="11">
        <v>80969</v>
      </c>
      <c r="C90" s="12">
        <v>0.802</v>
      </c>
      <c r="D90" s="32"/>
      <c r="E90" s="33"/>
      <c r="F90" s="42">
        <v>51305</v>
      </c>
      <c r="G90" s="33">
        <f t="shared" si="8"/>
        <v>0.938757959452536</v>
      </c>
      <c r="H90" s="11"/>
      <c r="I90" s="12"/>
      <c r="J90" s="11">
        <v>438</v>
      </c>
      <c r="K90" s="12">
        <v>0.012</v>
      </c>
      <c r="L90" s="11">
        <v>850</v>
      </c>
      <c r="M90" s="12">
        <f t="shared" si="12"/>
        <v>0.015552953231354754</v>
      </c>
      <c r="N90" s="13"/>
      <c r="O90" s="13"/>
      <c r="P90" s="13"/>
      <c r="Q90" s="13"/>
      <c r="R90" s="13"/>
      <c r="S90" s="13"/>
      <c r="T90" s="13"/>
      <c r="U90" s="13"/>
      <c r="V90" s="14">
        <v>54652</v>
      </c>
    </row>
    <row r="91" spans="1:22" ht="12.75">
      <c r="A91" s="10">
        <f t="shared" si="10"/>
        <v>1963</v>
      </c>
      <c r="B91" s="11">
        <v>84453</v>
      </c>
      <c r="C91" s="12">
        <v>0.814</v>
      </c>
      <c r="D91" s="32"/>
      <c r="E91" s="33"/>
      <c r="F91" s="42">
        <v>52300</v>
      </c>
      <c r="G91" s="33">
        <f t="shared" si="8"/>
        <v>0.9476526119335374</v>
      </c>
      <c r="H91" s="11"/>
      <c r="I91" s="12"/>
      <c r="J91" s="11">
        <v>747</v>
      </c>
      <c r="K91" s="12">
        <v>0.019</v>
      </c>
      <c r="L91" s="11">
        <v>950</v>
      </c>
      <c r="M91" s="12">
        <f t="shared" si="12"/>
        <v>0.01721357516896483</v>
      </c>
      <c r="N91" s="13"/>
      <c r="O91" s="13"/>
      <c r="P91" s="13"/>
      <c r="Q91" s="13"/>
      <c r="R91" s="13"/>
      <c r="S91" s="13"/>
      <c r="T91" s="13"/>
      <c r="U91" s="13"/>
      <c r="V91" s="14">
        <v>55189</v>
      </c>
    </row>
    <row r="92" spans="1:22" ht="12.75">
      <c r="A92" s="10">
        <f t="shared" si="10"/>
        <v>1964</v>
      </c>
      <c r="B92" s="11">
        <v>88793</v>
      </c>
      <c r="C92" s="12">
        <v>0.828</v>
      </c>
      <c r="D92" s="32"/>
      <c r="E92" s="33"/>
      <c r="F92" s="42">
        <v>54000</v>
      </c>
      <c r="G92" s="33">
        <f t="shared" si="8"/>
        <v>0.9818895919703251</v>
      </c>
      <c r="H92" s="11"/>
      <c r="I92" s="12"/>
      <c r="J92" s="11">
        <v>1404</v>
      </c>
      <c r="K92" s="12">
        <v>0.031</v>
      </c>
      <c r="L92" s="11">
        <v>1085</v>
      </c>
      <c r="M92" s="12">
        <f t="shared" si="12"/>
        <v>0.01972870754236672</v>
      </c>
      <c r="N92" s="13"/>
      <c r="O92" s="13"/>
      <c r="P92" s="13"/>
      <c r="Q92" s="13"/>
      <c r="R92" s="13"/>
      <c r="S92" s="13"/>
      <c r="T92" s="13"/>
      <c r="U92" s="13"/>
      <c r="V92" s="14">
        <v>54996</v>
      </c>
    </row>
    <row r="93" spans="1:22" ht="12.75">
      <c r="A93" s="10">
        <f t="shared" si="10"/>
        <v>1965</v>
      </c>
      <c r="B93" s="11">
        <v>93656</v>
      </c>
      <c r="C93" s="12">
        <v>0.846</v>
      </c>
      <c r="D93" s="32"/>
      <c r="E93" s="33"/>
      <c r="F93" s="42">
        <v>55200</v>
      </c>
      <c r="G93" s="33">
        <f t="shared" si="8"/>
        <v>0.9641752982480656</v>
      </c>
      <c r="H93" s="11"/>
      <c r="I93" s="12"/>
      <c r="J93" s="11">
        <v>2694</v>
      </c>
      <c r="K93" s="12">
        <v>0.049</v>
      </c>
      <c r="L93" s="11">
        <v>1275</v>
      </c>
      <c r="M93" s="12">
        <f t="shared" si="12"/>
        <v>0.022270353356273254</v>
      </c>
      <c r="N93" s="13"/>
      <c r="O93" s="13"/>
      <c r="P93" s="13"/>
      <c r="Q93" s="13"/>
      <c r="R93" s="13"/>
      <c r="S93" s="13"/>
      <c r="T93" s="13"/>
      <c r="U93" s="13"/>
      <c r="V93" s="14">
        <v>57251</v>
      </c>
    </row>
    <row r="94" spans="1:22" ht="12.75">
      <c r="A94" s="10">
        <f t="shared" si="10"/>
        <v>1966</v>
      </c>
      <c r="B94" s="11">
        <v>98787</v>
      </c>
      <c r="C94" s="12">
        <v>0.863</v>
      </c>
      <c r="D94" s="32"/>
      <c r="E94" s="33"/>
      <c r="F94" s="42">
        <v>57000</v>
      </c>
      <c r="G94" s="33">
        <f t="shared" si="8"/>
        <v>0.9812022309440198</v>
      </c>
      <c r="H94" s="11"/>
      <c r="I94" s="12"/>
      <c r="J94" s="11">
        <v>5012</v>
      </c>
      <c r="K94" s="12">
        <v>0.097</v>
      </c>
      <c r="L94" s="11">
        <v>1575</v>
      </c>
      <c r="M94" s="12">
        <f t="shared" si="12"/>
        <v>0.027112166907663705</v>
      </c>
      <c r="N94" s="13"/>
      <c r="O94" s="13"/>
      <c r="P94" s="13"/>
      <c r="Q94" s="13"/>
      <c r="R94" s="13"/>
      <c r="S94" s="13"/>
      <c r="T94" s="13"/>
      <c r="U94" s="13"/>
      <c r="V94" s="14">
        <v>58092</v>
      </c>
    </row>
    <row r="95" spans="1:22" ht="12.75">
      <c r="A95" s="10">
        <f t="shared" si="10"/>
        <v>1967</v>
      </c>
      <c r="B95" s="11">
        <v>103752</v>
      </c>
      <c r="C95" s="12">
        <v>0.871</v>
      </c>
      <c r="D95" s="32"/>
      <c r="E95" s="33"/>
      <c r="F95" s="42">
        <v>57500</v>
      </c>
      <c r="G95" s="33">
        <f t="shared" si="8"/>
        <v>0.9771433426799219</v>
      </c>
      <c r="H95" s="11"/>
      <c r="I95" s="12"/>
      <c r="J95" s="11">
        <v>5563</v>
      </c>
      <c r="K95" s="12">
        <v>0.163</v>
      </c>
      <c r="L95" s="11">
        <v>2100</v>
      </c>
      <c r="M95" s="12">
        <f t="shared" si="12"/>
        <v>0.035686974254397145</v>
      </c>
      <c r="N95" s="13"/>
      <c r="O95" s="13"/>
      <c r="P95" s="13"/>
      <c r="Q95" s="13"/>
      <c r="R95" s="13"/>
      <c r="S95" s="13"/>
      <c r="T95" s="13"/>
      <c r="U95" s="13"/>
      <c r="V95" s="14">
        <v>58845</v>
      </c>
    </row>
    <row r="96" spans="1:22" ht="12.75">
      <c r="A96" s="10">
        <f t="shared" si="10"/>
        <v>1968</v>
      </c>
      <c r="B96" s="11">
        <v>109256</v>
      </c>
      <c r="C96" s="12">
        <v>0.885</v>
      </c>
      <c r="D96" s="32"/>
      <c r="E96" s="33"/>
      <c r="F96" s="42">
        <v>58500</v>
      </c>
      <c r="G96" s="33">
        <f t="shared" si="8"/>
        <v>0.9678059755815108</v>
      </c>
      <c r="H96" s="11"/>
      <c r="I96" s="12"/>
      <c r="J96" s="11">
        <v>6215</v>
      </c>
      <c r="K96" s="12">
        <v>0.242</v>
      </c>
      <c r="L96" s="11">
        <v>2800</v>
      </c>
      <c r="M96" s="12">
        <f t="shared" si="12"/>
        <v>0.04632233729279026</v>
      </c>
      <c r="N96" s="13"/>
      <c r="O96" s="13"/>
      <c r="P96" s="13"/>
      <c r="Q96" s="13"/>
      <c r="R96" s="13"/>
      <c r="S96" s="13"/>
      <c r="T96" s="13"/>
      <c r="U96" s="13"/>
      <c r="V96" s="14">
        <v>60446</v>
      </c>
    </row>
    <row r="97" spans="1:22" ht="12.75">
      <c r="A97" s="10">
        <f t="shared" si="10"/>
        <v>1969</v>
      </c>
      <c r="B97" s="11">
        <v>115222</v>
      </c>
      <c r="C97" s="12">
        <v>0.898</v>
      </c>
      <c r="D97" s="32"/>
      <c r="E97" s="33"/>
      <c r="F97" s="42">
        <v>60600</v>
      </c>
      <c r="G97" s="33">
        <f t="shared" si="8"/>
        <v>0.9804873313270557</v>
      </c>
      <c r="H97" s="11"/>
      <c r="I97" s="12"/>
      <c r="J97" s="11">
        <v>6191</v>
      </c>
      <c r="K97" s="12">
        <v>0.32</v>
      </c>
      <c r="L97" s="11">
        <v>3600</v>
      </c>
      <c r="M97" s="12">
        <f t="shared" si="12"/>
        <v>0.05824677215804291</v>
      </c>
      <c r="N97" s="13"/>
      <c r="O97" s="13"/>
      <c r="P97" s="13"/>
      <c r="Q97" s="13"/>
      <c r="R97" s="13"/>
      <c r="S97" s="13"/>
      <c r="T97" s="13"/>
      <c r="U97" s="13"/>
      <c r="V97" s="14">
        <v>61806</v>
      </c>
    </row>
    <row r="98" spans="1:22" ht="12.75">
      <c r="A98" s="10">
        <f t="shared" si="10"/>
        <v>1970</v>
      </c>
      <c r="B98" s="11">
        <v>120218</v>
      </c>
      <c r="C98" s="12">
        <v>0.92</v>
      </c>
      <c r="D98" s="32"/>
      <c r="E98" s="33"/>
      <c r="F98" s="42">
        <v>62000</v>
      </c>
      <c r="G98" s="33">
        <f t="shared" si="8"/>
        <v>0.986099182491968</v>
      </c>
      <c r="H98" s="11"/>
      <c r="I98" s="12"/>
      <c r="J98" s="11">
        <v>5320</v>
      </c>
      <c r="K98" s="12">
        <v>0.357</v>
      </c>
      <c r="L98" s="11">
        <v>4500</v>
      </c>
      <c r="M98" s="12">
        <f t="shared" si="12"/>
        <v>0.071571714858288</v>
      </c>
      <c r="N98" s="13"/>
      <c r="O98" s="13"/>
      <c r="P98" s="13"/>
      <c r="Q98" s="13"/>
      <c r="R98" s="13"/>
      <c r="S98" s="13"/>
      <c r="T98" s="13"/>
      <c r="U98" s="13"/>
      <c r="V98" s="14">
        <v>62874</v>
      </c>
    </row>
    <row r="99" spans="1:22" ht="12.75">
      <c r="A99" s="10">
        <f t="shared" si="10"/>
        <v>1971</v>
      </c>
      <c r="B99" s="11"/>
      <c r="C99" s="12">
        <v>0.92</v>
      </c>
      <c r="D99" s="32"/>
      <c r="E99" s="33"/>
      <c r="F99" s="42"/>
      <c r="G99" s="33"/>
      <c r="H99" s="11"/>
      <c r="I99" s="12"/>
      <c r="J99" s="11">
        <v>7274</v>
      </c>
      <c r="K99" s="12">
        <v>0.41</v>
      </c>
      <c r="L99" s="11">
        <v>5300</v>
      </c>
      <c r="M99" s="12">
        <f t="shared" si="12"/>
        <v>0.08181790113927569</v>
      </c>
      <c r="N99" s="13"/>
      <c r="O99" s="13"/>
      <c r="P99" s="13"/>
      <c r="Q99" s="13"/>
      <c r="R99" s="13"/>
      <c r="S99" s="13"/>
      <c r="T99" s="13"/>
      <c r="U99" s="13"/>
      <c r="V99" s="14">
        <v>64778</v>
      </c>
    </row>
    <row r="100" spans="1:22" ht="12.75">
      <c r="A100" s="10">
        <f t="shared" si="10"/>
        <v>1972</v>
      </c>
      <c r="B100" s="11">
        <v>131602</v>
      </c>
      <c r="C100" s="12">
        <v>0.92</v>
      </c>
      <c r="D100" s="32"/>
      <c r="E100" s="33"/>
      <c r="F100" s="42"/>
      <c r="G100" s="33"/>
      <c r="H100" s="11"/>
      <c r="I100" s="12"/>
      <c r="J100" s="11">
        <v>8845</v>
      </c>
      <c r="K100" s="12">
        <v>0.487</v>
      </c>
      <c r="L100" s="11">
        <v>6000</v>
      </c>
      <c r="M100" s="12">
        <f t="shared" si="12"/>
        <v>0.08998740176375307</v>
      </c>
      <c r="N100" s="13"/>
      <c r="O100" s="13"/>
      <c r="P100" s="13"/>
      <c r="Q100" s="13"/>
      <c r="R100" s="13"/>
      <c r="S100" s="13"/>
      <c r="T100" s="13"/>
      <c r="U100" s="13"/>
      <c r="V100" s="14">
        <v>66676</v>
      </c>
    </row>
    <row r="101" spans="1:22" ht="12.75">
      <c r="A101" s="10">
        <f t="shared" si="10"/>
        <v>1973</v>
      </c>
      <c r="B101" s="11"/>
      <c r="C101" s="12"/>
      <c r="D101" s="32"/>
      <c r="E101" s="33"/>
      <c r="F101" s="42"/>
      <c r="G101" s="33"/>
      <c r="H101" s="11"/>
      <c r="I101" s="12"/>
      <c r="J101" s="11">
        <v>10071</v>
      </c>
      <c r="K101" s="12">
        <v>0.554</v>
      </c>
      <c r="L101" s="11">
        <v>7300</v>
      </c>
      <c r="M101" s="12">
        <f t="shared" si="12"/>
        <v>0.10695813980747534</v>
      </c>
      <c r="N101" s="13"/>
      <c r="O101" s="13"/>
      <c r="P101" s="13"/>
      <c r="Q101" s="13"/>
      <c r="R101" s="13"/>
      <c r="S101" s="13"/>
      <c r="T101" s="13"/>
      <c r="U101" s="13"/>
      <c r="V101" s="14">
        <v>68251</v>
      </c>
    </row>
    <row r="102" spans="1:22" ht="12.75">
      <c r="A102" s="10">
        <f t="shared" si="10"/>
        <v>1974</v>
      </c>
      <c r="B102" s="11"/>
      <c r="C102" s="12"/>
      <c r="D102" s="32"/>
      <c r="E102" s="33"/>
      <c r="F102" s="42"/>
      <c r="G102" s="33"/>
      <c r="H102" s="11"/>
      <c r="I102" s="12"/>
      <c r="J102" s="11">
        <v>8411</v>
      </c>
      <c r="K102" s="12">
        <v>0.623</v>
      </c>
      <c r="L102" s="11">
        <v>8700</v>
      </c>
      <c r="M102" s="12">
        <f t="shared" si="12"/>
        <v>0.12484663236971823</v>
      </c>
      <c r="N102" s="13"/>
      <c r="O102" s="13"/>
      <c r="P102" s="13"/>
      <c r="Q102" s="13"/>
      <c r="R102" s="13"/>
      <c r="S102" s="13"/>
      <c r="T102" s="13"/>
      <c r="U102" s="13"/>
      <c r="V102" s="14">
        <f>(V101+V103)/2</f>
        <v>69685.5</v>
      </c>
    </row>
    <row r="103" spans="1:22" ht="12.75">
      <c r="A103" s="10">
        <f t="shared" si="10"/>
        <v>1975</v>
      </c>
      <c r="B103" s="11"/>
      <c r="C103" s="12">
        <v>0.93</v>
      </c>
      <c r="D103" s="32"/>
      <c r="E103" s="33"/>
      <c r="F103" s="42"/>
      <c r="G103" s="33"/>
      <c r="H103" s="11"/>
      <c r="I103" s="12"/>
      <c r="J103" s="11">
        <v>6485</v>
      </c>
      <c r="K103" s="12">
        <v>0.684</v>
      </c>
      <c r="L103" s="11">
        <v>9800</v>
      </c>
      <c r="M103" s="12">
        <f t="shared" si="12"/>
        <v>0.1377952755905512</v>
      </c>
      <c r="N103" s="13"/>
      <c r="O103" s="13"/>
      <c r="P103" s="13"/>
      <c r="Q103" s="13"/>
      <c r="R103" s="13"/>
      <c r="S103" s="13"/>
      <c r="T103" s="13"/>
      <c r="U103" s="13"/>
      <c r="V103" s="14">
        <v>71120</v>
      </c>
    </row>
    <row r="104" spans="1:22" ht="12.75">
      <c r="A104" s="10">
        <v>1976</v>
      </c>
      <c r="B104" s="11"/>
      <c r="C104" s="12"/>
      <c r="D104" s="32"/>
      <c r="E104" s="33"/>
      <c r="F104" s="42"/>
      <c r="G104" s="33"/>
      <c r="H104" s="11"/>
      <c r="I104" s="12"/>
      <c r="J104" s="11">
        <v>7700</v>
      </c>
      <c r="K104" s="12">
        <v>0.736</v>
      </c>
      <c r="L104" s="11">
        <v>10800</v>
      </c>
      <c r="M104" s="12">
        <f t="shared" si="12"/>
        <v>0.15113350125944586</v>
      </c>
      <c r="N104" s="13"/>
      <c r="O104" s="13"/>
      <c r="P104" s="13"/>
      <c r="Q104" s="13"/>
      <c r="R104" s="13"/>
      <c r="S104" s="13"/>
      <c r="T104" s="13"/>
      <c r="U104" s="13"/>
      <c r="V104" s="14">
        <v>71460</v>
      </c>
    </row>
    <row r="105" spans="1:22" ht="12.75">
      <c r="A105" s="10">
        <v>1977</v>
      </c>
      <c r="B105" s="11">
        <v>162072</v>
      </c>
      <c r="C105" s="12">
        <v>0.96</v>
      </c>
      <c r="D105" s="32"/>
      <c r="E105" s="33"/>
      <c r="F105" s="42"/>
      <c r="G105" s="33"/>
      <c r="H105" s="11"/>
      <c r="I105" s="12"/>
      <c r="J105" s="11">
        <v>9107</v>
      </c>
      <c r="K105" s="12">
        <v>0.771</v>
      </c>
      <c r="L105" s="11">
        <v>11900</v>
      </c>
      <c r="M105" s="12">
        <f t="shared" si="12"/>
        <v>0.16279069767441862</v>
      </c>
      <c r="N105" s="13"/>
      <c r="O105" s="13"/>
      <c r="P105" s="13"/>
      <c r="Q105" s="13"/>
      <c r="R105" s="13"/>
      <c r="S105" s="13"/>
      <c r="T105" s="13"/>
      <c r="U105" s="13"/>
      <c r="V105" s="14">
        <v>73100</v>
      </c>
    </row>
    <row r="106" spans="1:22" ht="12.75">
      <c r="A106" s="10">
        <v>1978</v>
      </c>
      <c r="B106" s="11"/>
      <c r="C106" s="12">
        <v>0.96</v>
      </c>
      <c r="D106" s="32"/>
      <c r="E106" s="33"/>
      <c r="F106" s="42"/>
      <c r="G106" s="33"/>
      <c r="H106" s="11"/>
      <c r="I106" s="12"/>
      <c r="J106" s="11">
        <v>10236</v>
      </c>
      <c r="K106" s="12">
        <v>0.78</v>
      </c>
      <c r="L106" s="11">
        <v>13000</v>
      </c>
      <c r="M106" s="12">
        <f t="shared" si="12"/>
        <v>0.17402945113788487</v>
      </c>
      <c r="N106" s="13"/>
      <c r="O106" s="13"/>
      <c r="P106" s="13"/>
      <c r="Q106" s="13"/>
      <c r="R106" s="13"/>
      <c r="S106" s="13"/>
      <c r="T106" s="13"/>
      <c r="U106" s="13"/>
      <c r="V106" s="14">
        <v>74700</v>
      </c>
    </row>
    <row r="107" spans="1:22" ht="12.75">
      <c r="A107" s="10">
        <v>1979</v>
      </c>
      <c r="B107" s="11"/>
      <c r="C107" s="12">
        <v>0.96</v>
      </c>
      <c r="D107" s="32"/>
      <c r="E107" s="33"/>
      <c r="F107" s="42"/>
      <c r="G107" s="33"/>
      <c r="H107" s="11"/>
      <c r="I107" s="12"/>
      <c r="J107" s="11">
        <v>9846</v>
      </c>
      <c r="K107" s="12">
        <v>0.809</v>
      </c>
      <c r="L107" s="11">
        <v>14100</v>
      </c>
      <c r="M107" s="12">
        <f t="shared" si="12"/>
        <v>0.18494228751311648</v>
      </c>
      <c r="N107" s="11">
        <v>0.8</v>
      </c>
      <c r="O107" s="12">
        <v>0.0001</v>
      </c>
      <c r="P107" s="13"/>
      <c r="Q107" s="13"/>
      <c r="R107" s="13"/>
      <c r="S107" s="13"/>
      <c r="T107" s="13"/>
      <c r="U107" s="13"/>
      <c r="V107" s="14">
        <v>76240</v>
      </c>
    </row>
    <row r="108" spans="1:22" ht="12.75">
      <c r="A108" s="10">
        <v>1980</v>
      </c>
      <c r="B108" s="11"/>
      <c r="C108" s="12">
        <v>0.96</v>
      </c>
      <c r="D108" s="32"/>
      <c r="E108" s="33"/>
      <c r="F108" s="42"/>
      <c r="G108" s="33"/>
      <c r="H108" s="11"/>
      <c r="I108" s="12"/>
      <c r="J108" s="11">
        <v>10897</v>
      </c>
      <c r="K108" s="12">
        <v>0.83</v>
      </c>
      <c r="L108" s="11">
        <v>16000</v>
      </c>
      <c r="M108" s="12">
        <f t="shared" si="12"/>
        <v>0.19807863721897592</v>
      </c>
      <c r="N108" s="11">
        <v>1</v>
      </c>
      <c r="O108" s="12">
        <v>0.011</v>
      </c>
      <c r="P108" s="13"/>
      <c r="Q108" s="13"/>
      <c r="R108" s="13"/>
      <c r="S108" s="13"/>
      <c r="T108" s="13"/>
      <c r="U108" s="13"/>
      <c r="V108" s="14">
        <v>80776</v>
      </c>
    </row>
    <row r="109" spans="1:22" ht="12.75">
      <c r="A109" s="10">
        <v>1981</v>
      </c>
      <c r="B109" s="11"/>
      <c r="C109" s="12">
        <v>0.97</v>
      </c>
      <c r="D109" s="32"/>
      <c r="E109" s="33"/>
      <c r="F109" s="42"/>
      <c r="G109" s="33"/>
      <c r="H109" s="11"/>
      <c r="I109" s="12"/>
      <c r="J109" s="11">
        <v>11157</v>
      </c>
      <c r="K109" s="12">
        <v>0.852</v>
      </c>
      <c r="L109" s="11">
        <v>18300</v>
      </c>
      <c r="M109" s="12">
        <f t="shared" si="12"/>
        <v>0.22275917055683706</v>
      </c>
      <c r="N109" s="11"/>
      <c r="O109" s="12">
        <v>0.018</v>
      </c>
      <c r="P109" s="13"/>
      <c r="Q109" s="13"/>
      <c r="R109" s="13"/>
      <c r="S109" s="13"/>
      <c r="T109" s="13"/>
      <c r="U109" s="13"/>
      <c r="V109" s="14">
        <f>(V108+V110)/2</f>
        <v>82151.5</v>
      </c>
    </row>
    <row r="110" spans="1:22" ht="12.75">
      <c r="A110" s="10">
        <v>1982</v>
      </c>
      <c r="B110" s="11"/>
      <c r="C110" s="12"/>
      <c r="D110" s="32"/>
      <c r="E110" s="33"/>
      <c r="F110" s="42"/>
      <c r="G110" s="33"/>
      <c r="H110" s="11"/>
      <c r="I110" s="12"/>
      <c r="J110" s="11">
        <v>11366</v>
      </c>
      <c r="K110" s="12">
        <v>0.876</v>
      </c>
      <c r="L110" s="11">
        <v>21000</v>
      </c>
      <c r="M110" s="12">
        <f t="shared" si="12"/>
        <v>0.25141570989021517</v>
      </c>
      <c r="N110" s="11"/>
      <c r="O110" s="12">
        <v>0.031</v>
      </c>
      <c r="P110" s="13"/>
      <c r="Q110" s="13"/>
      <c r="R110" s="13"/>
      <c r="S110" s="13"/>
      <c r="T110" s="13"/>
      <c r="U110" s="13"/>
      <c r="V110" s="14">
        <v>83527</v>
      </c>
    </row>
    <row r="111" spans="1:22" ht="12.75">
      <c r="A111" s="10">
        <v>1983</v>
      </c>
      <c r="B111" s="11">
        <v>78400</v>
      </c>
      <c r="C111" s="12">
        <v>0.914</v>
      </c>
      <c r="D111" s="32"/>
      <c r="E111" s="33"/>
      <c r="F111" s="42"/>
      <c r="G111" s="33"/>
      <c r="H111" s="11"/>
      <c r="I111" s="12"/>
      <c r="J111" s="11">
        <v>13986</v>
      </c>
      <c r="K111" s="12">
        <v>0.887</v>
      </c>
      <c r="L111" s="11">
        <v>25000</v>
      </c>
      <c r="M111" s="12">
        <f t="shared" si="12"/>
        <v>0.29790986439142975</v>
      </c>
      <c r="N111" s="11"/>
      <c r="O111" s="12">
        <v>0.055</v>
      </c>
      <c r="P111" s="13"/>
      <c r="Q111" s="13"/>
      <c r="R111" s="11">
        <v>35</v>
      </c>
      <c r="S111" s="12">
        <v>0</v>
      </c>
      <c r="T111" s="13"/>
      <c r="U111" s="13"/>
      <c r="V111" s="14">
        <v>83918</v>
      </c>
    </row>
    <row r="112" spans="1:22" ht="12.75">
      <c r="A112" s="10">
        <v>1984</v>
      </c>
      <c r="B112" s="11">
        <v>79900</v>
      </c>
      <c r="C112" s="12">
        <v>0.918</v>
      </c>
      <c r="D112" s="32"/>
      <c r="E112" s="33"/>
      <c r="F112" s="42"/>
      <c r="G112" s="33"/>
      <c r="H112" s="11"/>
      <c r="I112" s="12"/>
      <c r="J112" s="11">
        <v>16083</v>
      </c>
      <c r="K112" s="12">
        <v>0.905</v>
      </c>
      <c r="L112" s="11">
        <v>30000</v>
      </c>
      <c r="M112" s="12">
        <f t="shared" si="12"/>
        <v>0.35125926446310024</v>
      </c>
      <c r="N112" s="11">
        <v>9000</v>
      </c>
      <c r="O112" s="12">
        <f>(N112/V112)</f>
        <v>0.10537777933893007</v>
      </c>
      <c r="P112" s="11">
        <v>92</v>
      </c>
      <c r="Q112" s="12">
        <f aca="true" t="shared" si="13" ref="Q112:Q125">(P112/V112)</f>
        <v>0.0010771950776868407</v>
      </c>
      <c r="R112" s="11">
        <v>208</v>
      </c>
      <c r="S112" s="12">
        <v>0</v>
      </c>
      <c r="T112" s="13"/>
      <c r="U112" s="13"/>
      <c r="V112" s="14">
        <v>85407</v>
      </c>
    </row>
    <row r="113" spans="1:22" ht="12.75">
      <c r="A113" s="10">
        <v>1985</v>
      </c>
      <c r="B113" s="11">
        <v>81600</v>
      </c>
      <c r="C113" s="12">
        <v>0.918</v>
      </c>
      <c r="D113" s="32"/>
      <c r="E113" s="33"/>
      <c r="F113" s="42"/>
      <c r="G113" s="33"/>
      <c r="H113" s="11"/>
      <c r="I113" s="12"/>
      <c r="J113" s="11">
        <v>16995</v>
      </c>
      <c r="K113" s="12">
        <v>0.91</v>
      </c>
      <c r="L113" s="11">
        <v>32000</v>
      </c>
      <c r="M113" s="12">
        <f t="shared" si="12"/>
        <v>0.36871032043231283</v>
      </c>
      <c r="N113" s="11">
        <v>18000</v>
      </c>
      <c r="O113" s="12">
        <f>(N113/V113)</f>
        <v>0.20739955524317596</v>
      </c>
      <c r="P113" s="11">
        <v>340</v>
      </c>
      <c r="Q113" s="12">
        <f t="shared" si="13"/>
        <v>0.003917547154593324</v>
      </c>
      <c r="R113" s="11">
        <v>1000</v>
      </c>
      <c r="S113" s="12">
        <v>0.01</v>
      </c>
      <c r="T113" s="13"/>
      <c r="U113" s="13"/>
      <c r="V113" s="14">
        <v>86789</v>
      </c>
    </row>
    <row r="114" spans="1:22" ht="12.75">
      <c r="A114" s="10">
        <v>1986</v>
      </c>
      <c r="B114" s="11">
        <v>83100</v>
      </c>
      <c r="C114" s="12">
        <v>0.922</v>
      </c>
      <c r="D114" s="32"/>
      <c r="E114" s="33"/>
      <c r="F114" s="42"/>
      <c r="G114" s="33"/>
      <c r="H114" s="11"/>
      <c r="I114" s="12"/>
      <c r="J114" s="11">
        <v>18204</v>
      </c>
      <c r="K114" s="12">
        <v>0.92</v>
      </c>
      <c r="L114" s="11">
        <v>37500</v>
      </c>
      <c r="M114" s="12">
        <f t="shared" si="12"/>
        <v>0.423930000678288</v>
      </c>
      <c r="N114" s="11">
        <v>31000</v>
      </c>
      <c r="O114" s="12">
        <f>(N114/V114)</f>
        <v>0.3504488005607181</v>
      </c>
      <c r="P114" s="11">
        <v>682</v>
      </c>
      <c r="Q114" s="12">
        <f t="shared" si="13"/>
        <v>0.007709873612335797</v>
      </c>
      <c r="R114" s="11">
        <v>2600</v>
      </c>
      <c r="S114" s="12">
        <v>0.04</v>
      </c>
      <c r="T114" s="13"/>
      <c r="U114" s="13"/>
      <c r="V114" s="14">
        <v>88458</v>
      </c>
    </row>
    <row r="115" spans="1:22" ht="12.75">
      <c r="A115" s="10">
        <v>1987</v>
      </c>
      <c r="B115" s="11">
        <v>84300</v>
      </c>
      <c r="C115" s="12">
        <v>0.925</v>
      </c>
      <c r="D115" s="32"/>
      <c r="E115" s="33"/>
      <c r="F115" s="42"/>
      <c r="G115" s="33"/>
      <c r="H115" s="11"/>
      <c r="I115" s="12"/>
      <c r="J115" s="11">
        <v>19330</v>
      </c>
      <c r="K115" s="12">
        <v>0.93</v>
      </c>
      <c r="L115" s="11">
        <v>41100</v>
      </c>
      <c r="M115" s="12">
        <f t="shared" si="12"/>
        <v>0.45932565182892077</v>
      </c>
      <c r="N115" s="11">
        <v>43000</v>
      </c>
      <c r="O115" s="12">
        <f>(N115/V115)</f>
        <v>0.48055968439522123</v>
      </c>
      <c r="P115" s="11">
        <v>1231</v>
      </c>
      <c r="Q115" s="12">
        <f t="shared" si="13"/>
        <v>0.013757417941639937</v>
      </c>
      <c r="R115" s="11">
        <v>4067</v>
      </c>
      <c r="S115" s="12">
        <v>0.08</v>
      </c>
      <c r="T115" s="13"/>
      <c r="U115" s="13"/>
      <c r="V115" s="14">
        <v>89479</v>
      </c>
    </row>
    <row r="116" spans="1:22" ht="12.75">
      <c r="A116" s="10">
        <v>1988</v>
      </c>
      <c r="B116" s="11">
        <v>85700</v>
      </c>
      <c r="C116" s="12">
        <v>0.929</v>
      </c>
      <c r="D116" s="32"/>
      <c r="E116" s="33"/>
      <c r="F116" s="42"/>
      <c r="G116" s="33"/>
      <c r="H116" s="11"/>
      <c r="I116" s="12"/>
      <c r="J116" s="11">
        <v>20261</v>
      </c>
      <c r="K116" s="12">
        <v>0.94</v>
      </c>
      <c r="L116" s="11">
        <v>42750</v>
      </c>
      <c r="M116" s="12">
        <f t="shared" si="12"/>
        <v>0.46946552311088174</v>
      </c>
      <c r="N116" s="11">
        <v>51000</v>
      </c>
      <c r="O116" s="12">
        <v>0.58</v>
      </c>
      <c r="P116" s="11">
        <v>2069</v>
      </c>
      <c r="Q116" s="12">
        <f t="shared" si="13"/>
        <v>0.022721033153600335</v>
      </c>
      <c r="R116" s="11">
        <v>5255</v>
      </c>
      <c r="S116" s="12">
        <v>0.12</v>
      </c>
      <c r="T116" s="13"/>
      <c r="U116" s="13"/>
      <c r="V116" s="14">
        <v>91061</v>
      </c>
    </row>
    <row r="117" spans="1:22" ht="12.75">
      <c r="A117" s="10">
        <v>1989</v>
      </c>
      <c r="B117" s="11">
        <v>87300</v>
      </c>
      <c r="C117" s="12">
        <v>0.93</v>
      </c>
      <c r="D117" s="32"/>
      <c r="E117" s="33"/>
      <c r="F117" s="42"/>
      <c r="G117" s="33"/>
      <c r="H117" s="11"/>
      <c r="I117" s="12"/>
      <c r="J117" s="11">
        <v>21706</v>
      </c>
      <c r="K117" s="12">
        <v>0.96</v>
      </c>
      <c r="L117" s="11">
        <v>47500</v>
      </c>
      <c r="M117" s="12">
        <f t="shared" si="12"/>
        <v>0.5116880318862437</v>
      </c>
      <c r="N117" s="11">
        <v>58000</v>
      </c>
      <c r="O117" s="12">
        <v>0.646</v>
      </c>
      <c r="P117" s="11">
        <v>3509</v>
      </c>
      <c r="Q117" s="12">
        <f t="shared" si="13"/>
        <v>0.037800280081870086</v>
      </c>
      <c r="R117" s="11">
        <v>6914</v>
      </c>
      <c r="S117" s="12">
        <v>0.18</v>
      </c>
      <c r="T117" s="13"/>
      <c r="U117" s="13"/>
      <c r="V117" s="14">
        <v>92830</v>
      </c>
    </row>
    <row r="118" spans="1:22" ht="12.75">
      <c r="A118" s="10">
        <v>1990</v>
      </c>
      <c r="B118" s="11">
        <v>88400</v>
      </c>
      <c r="C118" s="12">
        <v>0.933</v>
      </c>
      <c r="D118" s="32"/>
      <c r="E118" s="33"/>
      <c r="F118" s="42"/>
      <c r="G118" s="33"/>
      <c r="H118" s="11"/>
      <c r="I118" s="12"/>
      <c r="J118" s="11">
        <v>20384</v>
      </c>
      <c r="K118" s="12">
        <v>0.96</v>
      </c>
      <c r="L118" s="11">
        <v>50000</v>
      </c>
      <c r="M118" s="12">
        <f t="shared" si="12"/>
        <v>0.5356358533214779</v>
      </c>
      <c r="N118" s="11">
        <v>63000</v>
      </c>
      <c r="O118" s="12">
        <v>0.686</v>
      </c>
      <c r="P118" s="11">
        <v>5283</v>
      </c>
      <c r="Q118" s="12">
        <f t="shared" si="13"/>
        <v>0.056595284261947355</v>
      </c>
      <c r="R118" s="11">
        <v>9155</v>
      </c>
      <c r="S118" s="12">
        <v>0.24</v>
      </c>
      <c r="T118" s="13"/>
      <c r="U118" s="13"/>
      <c r="V118" s="14">
        <v>93347</v>
      </c>
    </row>
    <row r="119" spans="1:22" ht="12.75">
      <c r="A119" s="10">
        <v>1991</v>
      </c>
      <c r="B119" s="11">
        <v>89400</v>
      </c>
      <c r="C119" s="12">
        <v>0.936</v>
      </c>
      <c r="D119" s="32"/>
      <c r="E119" s="33"/>
      <c r="F119" s="42"/>
      <c r="G119" s="33"/>
      <c r="H119" s="11"/>
      <c r="I119" s="12"/>
      <c r="J119" s="11">
        <v>19474</v>
      </c>
      <c r="K119" s="12">
        <v>0.96</v>
      </c>
      <c r="L119" s="11">
        <v>51000</v>
      </c>
      <c r="M119" s="12">
        <f t="shared" si="12"/>
        <v>0.540758334040207</v>
      </c>
      <c r="N119" s="11">
        <v>67000</v>
      </c>
      <c r="O119" s="12">
        <f>(N119/V119)</f>
        <v>0.7104080074645857</v>
      </c>
      <c r="P119" s="11">
        <v>7557</v>
      </c>
      <c r="Q119" s="12">
        <f t="shared" si="13"/>
        <v>0.08012766137925184</v>
      </c>
      <c r="R119" s="11">
        <v>11595</v>
      </c>
      <c r="S119" s="12">
        <v>0.3</v>
      </c>
      <c r="T119" s="13"/>
      <c r="U119" s="13"/>
      <c r="V119" s="14">
        <v>94312</v>
      </c>
    </row>
    <row r="120" spans="1:22" ht="12.75">
      <c r="A120" s="10">
        <v>1992</v>
      </c>
      <c r="B120" s="11">
        <v>91000</v>
      </c>
      <c r="C120" s="12">
        <v>0.939</v>
      </c>
      <c r="D120" s="32"/>
      <c r="E120" s="33"/>
      <c r="F120" s="42"/>
      <c r="G120" s="33"/>
      <c r="H120" s="11"/>
      <c r="I120" s="12"/>
      <c r="J120" s="11">
        <v>21056</v>
      </c>
      <c r="K120" s="12">
        <v>0.97</v>
      </c>
      <c r="L120" s="11">
        <v>53000</v>
      </c>
      <c r="M120" s="12">
        <f t="shared" si="12"/>
        <v>0.5599459071123695</v>
      </c>
      <c r="N120" s="11">
        <v>69000</v>
      </c>
      <c r="O120" s="12">
        <v>0.75</v>
      </c>
      <c r="P120" s="11">
        <v>11033</v>
      </c>
      <c r="Q120" s="12">
        <f t="shared" si="13"/>
        <v>0.1165638338334108</v>
      </c>
      <c r="R120" s="11">
        <v>16134</v>
      </c>
      <c r="S120" s="12">
        <v>0.39</v>
      </c>
      <c r="T120" s="13"/>
      <c r="U120" s="13"/>
      <c r="V120" s="14">
        <v>94652</v>
      </c>
    </row>
    <row r="121" spans="1:22" ht="12.75">
      <c r="A121" s="10">
        <v>1993</v>
      </c>
      <c r="B121" s="11">
        <v>93000</v>
      </c>
      <c r="C121" s="12">
        <v>0.942</v>
      </c>
      <c r="D121" s="32"/>
      <c r="E121" s="33"/>
      <c r="F121" s="42"/>
      <c r="G121" s="33"/>
      <c r="H121" s="11"/>
      <c r="I121" s="12"/>
      <c r="J121" s="11">
        <v>23005</v>
      </c>
      <c r="K121" s="12">
        <v>0.98</v>
      </c>
      <c r="L121" s="11">
        <v>55000</v>
      </c>
      <c r="M121" s="12">
        <f t="shared" si="12"/>
        <v>0.5767738417332579</v>
      </c>
      <c r="N121" s="11">
        <v>72000</v>
      </c>
      <c r="O121" s="12">
        <v>0.771</v>
      </c>
      <c r="P121" s="11">
        <v>16009</v>
      </c>
      <c r="Q121" s="12">
        <f t="shared" si="13"/>
        <v>0.1678831351328677</v>
      </c>
      <c r="R121" s="11">
        <v>20425</v>
      </c>
      <c r="S121" s="12">
        <v>0.48</v>
      </c>
      <c r="T121" s="13"/>
      <c r="U121" s="13"/>
      <c r="V121" s="14">
        <v>95358</v>
      </c>
    </row>
    <row r="122" spans="1:22" ht="12.75">
      <c r="A122" s="10">
        <v>1994</v>
      </c>
      <c r="B122" s="11">
        <v>93700</v>
      </c>
      <c r="C122" s="12">
        <v>0.939</v>
      </c>
      <c r="D122" s="30"/>
      <c r="E122" s="30"/>
      <c r="F122" s="43"/>
      <c r="G122" s="30"/>
      <c r="H122" s="11"/>
      <c r="I122" s="12"/>
      <c r="J122" s="11">
        <v>24820</v>
      </c>
      <c r="K122" s="12">
        <v>0.98</v>
      </c>
      <c r="L122" s="11">
        <v>57000</v>
      </c>
      <c r="M122" s="12">
        <f t="shared" si="12"/>
        <v>0.5938242280285035</v>
      </c>
      <c r="N122" s="11">
        <v>74000</v>
      </c>
      <c r="O122" s="12">
        <v>0.79</v>
      </c>
      <c r="P122" s="11">
        <v>24134</v>
      </c>
      <c r="Q122" s="12">
        <f t="shared" si="13"/>
        <v>0.25142726174105096</v>
      </c>
      <c r="R122" s="11">
        <v>26544</v>
      </c>
      <c r="S122" s="12">
        <v>0.56</v>
      </c>
      <c r="T122" s="11">
        <v>2769.665</v>
      </c>
      <c r="U122" s="12">
        <f aca="true" t="shared" si="14" ref="U122:U127">T122/V122</f>
        <v>0.028854283868816936</v>
      </c>
      <c r="V122" s="14">
        <v>95988</v>
      </c>
    </row>
    <row r="123" spans="1:22" ht="12.75">
      <c r="A123" s="10">
        <v>1995</v>
      </c>
      <c r="B123" s="11">
        <v>94200</v>
      </c>
      <c r="C123" s="12">
        <v>0.939</v>
      </c>
      <c r="D123" s="30"/>
      <c r="E123" s="30"/>
      <c r="F123" s="43"/>
      <c r="G123" s="30"/>
      <c r="H123" s="11"/>
      <c r="I123" s="12"/>
      <c r="J123" s="11">
        <v>25600</v>
      </c>
      <c r="K123" s="12">
        <v>0.983</v>
      </c>
      <c r="L123" s="11">
        <v>60000</v>
      </c>
      <c r="M123" s="12">
        <f t="shared" si="12"/>
        <v>0.6161049842893229</v>
      </c>
      <c r="N123" s="11">
        <v>77000</v>
      </c>
      <c r="O123" s="12">
        <v>0.81</v>
      </c>
      <c r="P123" s="11">
        <v>33786</v>
      </c>
      <c r="Q123" s="12">
        <f t="shared" si="13"/>
        <v>0.3469287166533177</v>
      </c>
      <c r="R123" s="11">
        <v>30374</v>
      </c>
      <c r="S123" s="12">
        <v>0.65</v>
      </c>
      <c r="T123" s="11">
        <v>4600.406</v>
      </c>
      <c r="U123" s="12">
        <f t="shared" si="14"/>
        <v>0.04723888443924178</v>
      </c>
      <c r="V123" s="14">
        <v>97386</v>
      </c>
    </row>
    <row r="124" spans="1:22" ht="12.75">
      <c r="A124" s="10">
        <v>1996</v>
      </c>
      <c r="B124" s="11">
        <v>95100</v>
      </c>
      <c r="C124" s="12">
        <v>0.939</v>
      </c>
      <c r="D124" s="30"/>
      <c r="E124" s="30"/>
      <c r="F124" s="43"/>
      <c r="G124" s="30"/>
      <c r="H124" s="11"/>
      <c r="I124" s="12"/>
      <c r="J124" s="11"/>
      <c r="K124" s="12">
        <v>0.983</v>
      </c>
      <c r="L124" s="11">
        <v>63500</v>
      </c>
      <c r="M124" s="12">
        <f t="shared" si="12"/>
        <v>0.6430314629725269</v>
      </c>
      <c r="N124" s="11">
        <v>79000</v>
      </c>
      <c r="O124" s="12">
        <v>0.822</v>
      </c>
      <c r="P124" s="11">
        <v>44043</v>
      </c>
      <c r="Q124" s="12">
        <f t="shared" si="13"/>
        <v>0.44600054682990553</v>
      </c>
      <c r="R124" s="11">
        <v>29813</v>
      </c>
      <c r="S124" s="12">
        <v>0.67</v>
      </c>
      <c r="T124" s="11">
        <v>6494.755</v>
      </c>
      <c r="U124" s="12">
        <f t="shared" si="14"/>
        <v>0.06576900487083676</v>
      </c>
      <c r="V124" s="14">
        <v>98751</v>
      </c>
    </row>
    <row r="125" spans="1:22" ht="12.75">
      <c r="A125" s="10">
        <v>1997</v>
      </c>
      <c r="B125" s="11">
        <v>96500</v>
      </c>
      <c r="C125" s="12">
        <v>0.938</v>
      </c>
      <c r="D125" s="30"/>
      <c r="E125" s="30"/>
      <c r="F125" s="43"/>
      <c r="G125" s="30"/>
      <c r="H125" s="11"/>
      <c r="I125" s="12"/>
      <c r="J125" s="11"/>
      <c r="K125" s="12"/>
      <c r="L125" s="11">
        <v>64900</v>
      </c>
      <c r="M125" s="12">
        <v>0.662</v>
      </c>
      <c r="N125" s="11"/>
      <c r="O125" s="12"/>
      <c r="P125" s="11">
        <v>55312</v>
      </c>
      <c r="Q125" s="12">
        <f t="shared" si="13"/>
        <v>0.5475459819042151</v>
      </c>
      <c r="R125" s="11">
        <v>33095</v>
      </c>
      <c r="S125" s="12">
        <v>0.68</v>
      </c>
      <c r="T125" s="11">
        <v>8400.993</v>
      </c>
      <c r="U125" s="12">
        <f t="shared" si="14"/>
        <v>0.08316332732780297</v>
      </c>
      <c r="V125" s="14">
        <v>101018</v>
      </c>
    </row>
    <row r="126" spans="1:22" ht="12.75">
      <c r="A126" s="10">
        <v>1998</v>
      </c>
      <c r="B126" s="11">
        <v>98000</v>
      </c>
      <c r="C126" s="12">
        <v>0.942</v>
      </c>
      <c r="D126" s="30"/>
      <c r="E126" s="30"/>
      <c r="F126" s="43"/>
      <c r="G126" s="30"/>
      <c r="H126" s="11"/>
      <c r="I126" s="12"/>
      <c r="J126" s="11"/>
      <c r="K126" s="12"/>
      <c r="L126" s="11">
        <v>65400</v>
      </c>
      <c r="M126" s="12">
        <v>0.667</v>
      </c>
      <c r="N126" s="11"/>
      <c r="O126" s="12"/>
      <c r="P126" s="11"/>
      <c r="Q126" s="12"/>
      <c r="R126" s="11">
        <v>40105</v>
      </c>
      <c r="S126" s="12">
        <v>0.71</v>
      </c>
      <c r="T126" s="11">
        <v>10615.609</v>
      </c>
      <c r="U126" s="12">
        <f t="shared" si="14"/>
        <v>0.10197511047070125</v>
      </c>
      <c r="V126" s="14">
        <v>104100</v>
      </c>
    </row>
    <row r="127" spans="1:22" ht="13.5" thickBot="1">
      <c r="A127" s="15">
        <v>1999</v>
      </c>
      <c r="B127" s="16">
        <v>98500</v>
      </c>
      <c r="C127" s="17">
        <v>0.94</v>
      </c>
      <c r="D127" s="31"/>
      <c r="E127" s="31"/>
      <c r="F127" s="44"/>
      <c r="G127" s="31"/>
      <c r="H127" s="16"/>
      <c r="I127" s="17"/>
      <c r="J127" s="16"/>
      <c r="K127" s="17"/>
      <c r="L127" s="16"/>
      <c r="M127" s="17"/>
      <c r="N127" s="16"/>
      <c r="O127" s="17"/>
      <c r="P127" s="16"/>
      <c r="Q127" s="17"/>
      <c r="R127" s="16"/>
      <c r="S127" s="17"/>
      <c r="T127" s="16">
        <v>10964.656</v>
      </c>
      <c r="U127" s="17">
        <f t="shared" si="14"/>
        <v>0.10462458015267176</v>
      </c>
      <c r="V127" s="18">
        <v>104800</v>
      </c>
    </row>
    <row r="128" ht="12.75">
      <c r="A128" t="s">
        <v>15</v>
      </c>
    </row>
    <row r="129" ht="12.75">
      <c r="A129" t="s">
        <v>28</v>
      </c>
    </row>
    <row r="130" ht="12.75">
      <c r="A130" t="s">
        <v>31</v>
      </c>
    </row>
    <row r="131" ht="12.75">
      <c r="A131" t="s">
        <v>32</v>
      </c>
    </row>
    <row r="132" ht="12" customHeight="1">
      <c r="A132" t="s">
        <v>27</v>
      </c>
    </row>
    <row r="133" ht="12" customHeight="1">
      <c r="A133" t="s">
        <v>29</v>
      </c>
    </row>
    <row r="134" ht="12" customHeight="1">
      <c r="A134" t="s">
        <v>30</v>
      </c>
    </row>
  </sheetData>
  <mergeCells count="12">
    <mergeCell ref="B2:C2"/>
    <mergeCell ref="N2:O2"/>
    <mergeCell ref="J2:K2"/>
    <mergeCell ref="L2:M2"/>
    <mergeCell ref="D2:E2"/>
    <mergeCell ref="H2:I2"/>
    <mergeCell ref="F2:G2"/>
    <mergeCell ref="T2:U2"/>
    <mergeCell ref="D10:E10"/>
    <mergeCell ref="D11:E11"/>
    <mergeCell ref="R2:S2"/>
    <mergeCell ref="P2:Q2"/>
  </mergeCells>
  <printOptions/>
  <pageMargins left="1.09" right="0.2" top="1" bottom="0.51" header="0.5" footer="0.32"/>
  <pageSetup horizontalDpi="600" verticalDpi="600" orientation="landscape" scale="83" r:id="rId1"/>
  <headerFooter alignWithMargins="0">
    <oddHeader>&amp;CTrends in Technology (1876 - Present)</oddHeader>
    <oddFooter>&amp;CPage &amp;P of &amp;N</oddFooter>
  </headerFooter>
  <rowBreaks count="2" manualBreakCount="2">
    <brk id="81" max="19" man="1"/>
    <brk id="12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2:A36"/>
  <sheetViews>
    <sheetView tabSelected="1" workbookViewId="0" topLeftCell="G15">
      <selection activeCell="O17" sqref="O17"/>
    </sheetView>
  </sheetViews>
  <sheetFormatPr defaultColWidth="9.140625" defaultRowHeight="12.75"/>
  <cols>
    <col min="2" max="2" width="7.28125" style="0" customWidth="1"/>
    <col min="11" max="11" width="12.28125" style="0" customWidth="1"/>
  </cols>
  <sheetData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</sheetData>
  <printOptions/>
  <pageMargins left="0.21" right="0.21" top="0.93" bottom="0.28" header="0.52" footer="0.2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Guice</dc:creator>
  <cp:keywords/>
  <dc:description/>
  <cp:lastModifiedBy>Gregory Guice</cp:lastModifiedBy>
  <cp:lastPrinted>2000-02-17T20:08:53Z</cp:lastPrinted>
  <dcterms:created xsi:type="dcterms:W3CDTF">1999-09-15T18:50:22Z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